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Доходы 2023" sheetId="1" state="visible" r:id="rId2"/>
  </sheets>
  <definedNames>
    <definedName name="_xlnm.Print_Area" localSheetId="0">'Доходы 2023'!$A$1:$C$109</definedName>
    <definedName name="Print_Titles" localSheetId="0" hidden="0">'Доходы 2023'!$9:$9</definedName>
    <definedName name="Excel_BuiltIn_Print_Area" localSheetId="0">'Доходы 2023'!$A$1:$C$109</definedName>
    <definedName name="Excel_BuiltIn_Print_Titles" localSheetId="0">'Доходы 2023'!$A$9:$XFD$9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tc={004E000B-00A8-42D0-B218-009700D800EE}</author>
    <author>tc={00A600C3-004E-4B05-A045-00BA00CA00AD}</author>
  </authors>
  <commentList>
    <comment ref="C16" authorId="0" xr:uid="{004E000B-00A8-42D0-B218-009700D800EE}">
      <text>
        <r>
          <rPr>
            <b/>
            <sz val="9"/>
            <rFont val="Tahoma"/>
          </rPr>
          <t xml:space="preserve"> :</t>
        </r>
        <r>
          <rPr>
            <sz val="9"/>
            <rFont val="Tahoma"/>
          </rPr>
          <t xml:space="preserve">
Ямушева МВ:
дох - 47 217,0; дох-расх:19 982,0
</t>
        </r>
      </text>
    </comment>
    <comment ref="C25" authorId="1" xr:uid="{00A600C3-004E-4B05-A045-00BA00CA00AD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Ямушева МВ:
аренда земли - 3940;
аренда имущества -2000+278,425+240,0+837,802
</t>
        </r>
      </text>
    </comment>
  </commentList>
</comments>
</file>

<file path=xl/sharedStrings.xml><?xml version="1.0" encoding="utf-8"?>
<sst xmlns="http://schemas.openxmlformats.org/spreadsheetml/2006/main" count="188" uniqueCount="188">
  <si>
    <t xml:space="preserve">                                                                                                     Приложение №4</t>
  </si>
  <si>
    <t xml:space="preserve">                        к решению Кирово-Чепецкой</t>
  </si>
  <si>
    <t xml:space="preserve">                                                                                                    районной Думы</t>
  </si>
  <si>
    <t xml:space="preserve">                                                                                                                  От 18.10.2023 № 24/156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</si>
  <si>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2023 год</t>
  </si>
  <si>
    <t xml:space="preserve">Код бюджетной классификации</t>
  </si>
  <si>
    <t>Наименование</t>
  </si>
  <si>
    <t xml:space="preserve">Сумма всего на 2023 год (тыс. рублей)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</si>
  <si>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</si>
  <si>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</si>
  <si>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</si>
  <si>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</si>
  <si>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</si>
  <si>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</si>
  <si>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</si>
  <si>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</si>
  <si>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</si>
  <si>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</si>
  <si>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</si>
  <si>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</si>
  <si>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</si>
  <si>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</si>
  <si>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</si>
  <si>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</si>
  <si>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</si>
  <si>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</si>
  <si>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</si>
  <si>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</si>
  <si>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</si>
  <si>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</si>
  <si>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</si>
  <si>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</si>
  <si>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</si>
  <si>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</si>
  <si>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</si>
  <si>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</si>
  <si>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</si>
  <si>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</si>
  <si>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</si>
  <si>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</si>
  <si>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</si>
  <si>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</si>
  <si>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</si>
  <si>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</si>
  <si>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</si>
  <si>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</si>
  <si>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</si>
  <si>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</si>
  <si>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</si>
  <si>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</si>
  <si>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</si>
  <si>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</si>
  <si>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</si>
  <si>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</si>
  <si>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</si>
  <si>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</si>
  <si>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</si>
  <si>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</si>
  <si>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</si>
  <si>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</si>
  <si>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</si>
  <si>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</si>
  <si>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</si>
  <si>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</si>
  <si>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</si>
  <si>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</si>
  <si>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</si>
  <si>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</si>
  <si>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</si>
  <si>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</si>
  <si>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</si>
  <si>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</si>
  <si>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</si>
  <si>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</si>
  <si>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</si>
  <si>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</si>
  <si>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</si>
  <si>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</si>
  <si>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</si>
  <si>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</si>
  <si>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</si>
  <si>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</si>
  <si>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</si>
  <si>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</si>
  <si>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</si>
  <si>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</si>
  <si>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</si>
  <si>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</si>
  <si>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</si>
  <si>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</si>
  <si>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000 2 02 25228 00 0000 150</t>
  </si>
  <si>
    <t xml:space="preserve">Субсидии бюджетам на оснащение объектов спортивной инфраструктуры спортивно - технологическим  оборудованием</t>
  </si>
  <si>
    <t xml:space="preserve">940 2 02 25228 05 0000 150</t>
  </si>
  <si>
    <t xml:space="preserve">Субсидии бюджетам муниципальных районов на  оснащение объектов спортивной инфраструктуры спортивно - технологическим  оборудованием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</si>
  <si>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</si>
  <si>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</si>
  <si>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</si>
  <si>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</si>
  <si>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</si>
  <si>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</si>
  <si>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</si>
  <si>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</si>
  <si>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</si>
  <si>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</si>
  <si>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936 2 02 25519 05 0000 150</t>
  </si>
  <si>
    <t xml:space="preserve">Субсидии бюджетам муниципальных районов на поддержку отрасли культуры</t>
  </si>
  <si>
    <t xml:space="preserve">940 2 02 25519 05 0000 150</t>
  </si>
  <si>
    <t xml:space="preserve">000 2 02 25576 00 0000 150</t>
  </si>
  <si>
    <t xml:space="preserve">Субсидии бюджетам на обеспечение комплексного развития сельских территорий</t>
  </si>
  <si>
    <t xml:space="preserve">936 2 02 25576 05 0000 150</t>
  </si>
  <si>
    <t xml:space="preserve">Субсидии бюджетам муниципальных районов на обеспечение комплексного развития сельских территорий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</si>
  <si>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</si>
  <si>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</si>
  <si>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</si>
  <si>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</si>
  <si>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</si>
  <si>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</si>
  <si>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</si>
  <si>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</si>
  <si>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</si>
  <si>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</si>
  <si>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</si>
  <si>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</si>
  <si>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</si>
  <si>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</si>
  <si>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</si>
  <si>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</si>
  <si>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</si>
  <si>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936 2 02 30027 05 0000 150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</si>
  <si>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</si>
  <si>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</si>
  <si>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</si>
  <si>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</si>
  <si>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</si>
  <si>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</si>
  <si>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</si>
  <si>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936 2 02 35082 05 0000 150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</si>
  <si>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</si>
  <si>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</si>
  <si>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</si>
  <si>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</si>
  <si>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</si>
  <si>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000 2 02 39999 00 0000 150</t>
  </si>
  <si>
    <t xml:space="preserve">Прочие субвенции</t>
  </si>
  <si>
    <t xml:space="preserve">941 2 02 39999 05 0000 150</t>
  </si>
  <si>
    <t xml:space="preserve">Прочие субвенции бюджетам муниципальных районов</t>
  </si>
  <si>
    <t xml:space="preserve">000 2 02 40000 00 0000 150</t>
  </si>
  <si>
    <t xml:space="preserve">ИНЫЕ МЕЖБЮДЖЕТНЫЕ ТРАНСФЕРТЫ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</si>
  <si>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</si>
  <si>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</si>
  <si>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912 2 02 40014 05 0000 150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</si>
  <si>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</si>
  <si>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936 2 02 40014 05 0000 150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</si>
  <si>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</si>
  <si>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</si>
  <si>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</si>
  <si>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</si>
  <si>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</si>
  <si>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000 2 02 49999 00 0000 150</t>
  </si>
  <si>
    <t xml:space="preserve">Прочие межбюджетные трансферты</t>
  </si>
  <si>
    <t xml:space="preserve">936 2 02 49999 05 0000 150</t>
  </si>
  <si>
    <t xml:space="preserve">Прочие межбюджетные трансферты, передаваемые бюджетам муниципальных районов</t>
  </si>
  <si>
    <t xml:space="preserve">941 2 02 49999 05 0000 150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</si>
  <si>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</si>
  <si>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</si>
  <si>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</si>
  <si>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</si>
  <si>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</si>
  <si>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</si>
  <si>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</si>
  <si>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</si>
  <si>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</si>
  <si>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</si>
  <si>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</si>
  <si>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</si>
  <si>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</si>
  <si>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000 2 18 05010 05 0000 150</t>
  </si>
  <si>
    <t xml:space="preserve">Доходы бюджетов муниципальных районов от возврата бюджетными учреждениями остатков субсидий прошлых лет</t>
  </si>
  <si>
    <t xml:space="preserve">941 2 18 05010 05 0000 150</t>
  </si>
  <si>
    <t xml:space="preserve">000 2 19 00000 00 0000 000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</si>
  <si>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</si>
  <si>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</si>
  <si>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</si>
  <si>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912 2 19 60010 05 0000 150</t>
  </si>
  <si>
    <t xml:space="preserve">936 2 19 60010 05 0000 150</t>
  </si>
  <si>
    <t xml:space="preserve">941 2 19 60010 05 0000 150</t>
  </si>
  <si>
    <t xml:space="preserve">ВСЕГО ДОХОДОВ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</si>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</sst>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_р_._-;\-* #,##0.00_р_._-;_-* \-??_р_._-;_-@_-"/>
    <numFmt numFmtId="161" formatCode="#,##0.0"/>
    <numFmt numFmtId="162" formatCode="#,##0.00000"/>
    <numFmt numFmtId="163" formatCode="0.000"/>
    <numFmt numFmtId="164" formatCode="000000"/>
    <numFmt numFmtId="165" formatCode="0.00000"/>
    <numFmt numFmtId="166" formatCode="_-* #,##0.0\ _₽_-;\-* #,##0.0\ _₽_-;_-* \-?\ _₽_-;_-@_-"/>
    <numFmt numFmtId="167" formatCode="0.0000"/>
    <numFmt numFmtId="168" formatCode="#,##0.0000"/>
    <numFmt numFmtId="169" formatCode="#,##0.000"/>
  </numFmts>
  <fonts count="12">
    <font>
      <sz val="10.000000"/>
      <color theme="1"/>
      <name val="Arial"/>
    </font>
    <font>
      <sz val="10.000000"/>
      <name val="Arial"/>
    </font>
    <font>
      <sz val="10.000000"/>
      <name val="Arial Cyr"/>
    </font>
    <font>
      <i/>
      <sz val="9.000000"/>
      <name val="Calibri"/>
    </font>
    <font>
      <i/>
      <sz val="9.000000"/>
      <name val="Cambria"/>
    </font>
    <font>
      <b/>
      <sz val="15.000000"/>
      <color indexed="56"/>
      <name val="Calibri"/>
    </font>
    <font>
      <b/>
      <sz val="13.000000"/>
      <color indexed="56"/>
      <name val="Calibri"/>
    </font>
    <font>
      <sz val="10.000000"/>
      <name val="Times New Roman"/>
    </font>
    <font>
      <sz val="11.000000"/>
      <name val="Times New Roman"/>
    </font>
    <font>
      <b/>
      <sz val="10.000000"/>
      <name val="Times New Roman"/>
    </font>
    <font>
      <b/>
      <u/>
      <sz val="10.000000"/>
      <name val="Times New Roman"/>
    </font>
    <font>
      <sz val="10.000000"/>
      <color indexed="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  <fill>
      <patternFill patternType="solid">
        <fgColor indexed="65"/>
        <bgColor indexed="26"/>
      </patternFill>
    </fill>
  </fills>
  <borders count="9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4">
    <xf fontId="0" fillId="0" borderId="0" numFmtId="0" applyNumberFormat="1" applyFont="1" applyFill="1" applyBorder="1"/>
    <xf fontId="1" fillId="0" borderId="0" numFmtId="160" applyNumberFormat="1" applyFont="1" applyFill="1" applyBorder="1"/>
    <xf fontId="0" fillId="0" borderId="0" numFmtId="41" applyNumberFormat="1" applyFont="1" applyFill="1" applyBorder="1"/>
    <xf fontId="0" fillId="0" borderId="0" numFmtId="44" applyNumberFormat="1" applyFont="1" applyFill="1" applyBorder="1"/>
    <xf fontId="0" fillId="0" borderId="0" numFmtId="42" applyNumberFormat="1" applyFont="1" applyFill="1" applyBorder="1"/>
    <xf fontId="0" fillId="0" borderId="0" numFmtId="9" applyNumberFormat="1" applyFont="1" applyFill="1" applyBorder="1"/>
    <xf fontId="2" fillId="0" borderId="0" numFmtId="0" applyNumberFormat="1" applyFont="1" applyFill="1" applyBorder="1">
      <alignment wrapText="1"/>
    </xf>
    <xf fontId="3" fillId="0" borderId="1" numFmtId="49" applyNumberFormat="1" applyFont="1" applyFill="1" applyBorder="1">
      <alignment horizontal="left" indent="1" vertical="center" wrapText="1"/>
    </xf>
    <xf fontId="4" fillId="0" borderId="1" numFmtId="49" applyNumberFormat="1" applyFont="1" applyFill="1" applyBorder="1">
      <alignment horizontal="left" indent="1" vertical="center" wrapText="1"/>
    </xf>
    <xf fontId="5" fillId="0" borderId="2" numFmtId="0" applyNumberFormat="1" applyFont="1" applyFill="1" applyBorder="1"/>
    <xf fontId="6" fillId="0" borderId="3" numFmtId="0" applyNumberFormat="1" applyFont="1" applyFill="1" applyBorder="1"/>
    <xf fontId="1" fillId="0" borderId="0" numFmtId="0" applyNumberFormat="1" applyFont="1" applyFill="1" applyBorder="1"/>
    <xf fontId="1" fillId="2" borderId="4" numFmtId="0" applyNumberFormat="1" applyFont="1" applyFill="1" applyBorder="1"/>
    <xf fontId="1" fillId="0" borderId="0" numFmtId="0" applyNumberFormat="1" applyFont="1" applyFill="1" applyBorder="1"/>
  </cellStyleXfs>
  <cellXfs count="57">
    <xf fontId="0" fillId="0" borderId="0" numFmtId="0" xfId="0"/>
    <xf fontId="7" fillId="0" borderId="0" numFmtId="0" xfId="0" applyFont="1"/>
    <xf fontId="7" fillId="0" borderId="0" numFmtId="0" xfId="0" applyFont="1" applyAlignment="1">
      <alignment vertical="top"/>
    </xf>
    <xf fontId="7" fillId="0" borderId="0" numFmtId="0" xfId="0" applyFont="1" applyAlignment="1">
      <alignment horizontal="center"/>
    </xf>
    <xf fontId="8" fillId="0" borderId="0" numFmtId="0" xfId="7" applyFont="1" applyAlignment="1">
      <alignment horizontal="left" wrapText="1"/>
    </xf>
    <xf fontId="7" fillId="0" borderId="0" numFmtId="0" xfId="0" applyFont="1" applyAlignment="1">
      <alignment horizontal="right"/>
    </xf>
    <xf fontId="7" fillId="0" borderId="0" numFmtId="0" xfId="7" applyFont="1" applyAlignment="1">
      <alignment horizontal="left" wrapText="1"/>
    </xf>
    <xf fontId="8" fillId="0" borderId="0" numFmtId="0" xfId="0" applyFont="1" applyAlignment="1">
      <alignment horizontal="center" wrapText="1"/>
    </xf>
    <xf fontId="0" fillId="0" borderId="0" numFmtId="0" xfId="0"/>
    <xf fontId="7" fillId="0" borderId="5" numFmtId="0" xfId="0" applyFont="1" applyBorder="1" applyAlignment="1">
      <alignment horizontal="center" vertical="top" wrapText="1"/>
    </xf>
    <xf fontId="7" fillId="3" borderId="5" numFmtId="0" xfId="0" applyFont="1" applyFill="1" applyBorder="1" applyAlignment="1">
      <alignment horizontal="center" vertical="top" wrapText="1"/>
    </xf>
    <xf fontId="7" fillId="0" borderId="5" numFmtId="0" xfId="0" applyFont="1" applyBorder="1" applyAlignment="1">
      <alignment vertical="top" wrapText="1"/>
    </xf>
    <xf fontId="9" fillId="0" borderId="5" numFmtId="0" xfId="0" applyFont="1" applyBorder="1" applyAlignment="1">
      <alignment vertical="top" wrapText="1"/>
    </xf>
    <xf fontId="9" fillId="3" borderId="5" numFmtId="161" xfId="0" applyNumberFormat="1" applyFont="1" applyFill="1" applyBorder="1" applyAlignment="1">
      <alignment horizontal="right" vertical="top" wrapText="1"/>
    </xf>
    <xf fontId="7" fillId="0" borderId="0" numFmtId="161" xfId="0" applyNumberFormat="1" applyFont="1"/>
    <xf fontId="0" fillId="0" borderId="0" numFmtId="161" xfId="0" applyNumberFormat="1"/>
    <xf fontId="7" fillId="3" borderId="5" numFmtId="161" xfId="0" applyNumberFormat="1" applyFont="1" applyFill="1" applyBorder="1" applyAlignment="1">
      <alignment horizontal="right" vertical="top" wrapText="1"/>
    </xf>
    <xf fontId="9" fillId="3" borderId="5" numFmtId="161" xfId="0" applyNumberFormat="1" applyFont="1" applyFill="1" applyBorder="1" applyAlignment="1">
      <alignment vertical="top"/>
    </xf>
    <xf fontId="0" fillId="0" borderId="0" numFmtId="162" xfId="0" applyNumberFormat="1"/>
    <xf fontId="7" fillId="0" borderId="5" numFmtId="0" xfId="0" applyFont="1" applyBorder="1" applyAlignment="1">
      <alignment horizontal="left" vertical="top" wrapText="1"/>
    </xf>
    <xf fontId="9" fillId="0" borderId="5" numFmtId="0" xfId="0" applyFont="1" applyBorder="1" applyAlignment="1">
      <alignment horizontal="left" vertical="top" wrapText="1"/>
    </xf>
    <xf fontId="7" fillId="0" borderId="5" numFmtId="0" xfId="12" applyFont="1" applyBorder="1" applyAlignment="1">
      <alignment vertical="top" wrapText="1"/>
    </xf>
    <xf fontId="0" fillId="0" borderId="0" numFmtId="163" xfId="0" applyNumberFormat="1"/>
    <xf fontId="7" fillId="0" borderId="5" numFmtId="0" xfId="0" applyFont="1" applyBorder="1" applyAlignment="1">
      <alignment vertical="top"/>
    </xf>
    <xf fontId="0" fillId="0" borderId="6" numFmtId="0" xfId="0" applyBorder="1" applyAlignment="1">
      <alignment horizontal="left" wrapText="1"/>
    </xf>
    <xf fontId="7" fillId="0" borderId="5" numFmtId="164" xfId="8" applyNumberFormat="1" applyFont="1" applyBorder="1" applyAlignment="1" applyProtection="1">
      <alignment vertical="top" wrapText="1"/>
    </xf>
    <xf fontId="7" fillId="3" borderId="7" numFmtId="161" xfId="0" applyNumberFormat="1" applyFont="1" applyFill="1" applyBorder="1" applyAlignment="1">
      <alignment horizontal="right" vertical="top" wrapText="1"/>
    </xf>
    <xf fontId="7" fillId="0" borderId="0" numFmtId="0" xfId="0" applyFont="1" applyAlignment="1">
      <alignment vertical="top" wrapText="1"/>
    </xf>
    <xf fontId="0" fillId="0" borderId="0" numFmtId="165" xfId="0" applyNumberFormat="1"/>
    <xf fontId="7" fillId="0" borderId="5" numFmtId="0" xfId="0" applyFont="1" applyBorder="1" applyAlignment="1">
      <alignment horizontal="justify" vertical="top" wrapText="1"/>
    </xf>
    <xf fontId="7" fillId="0" borderId="0" numFmtId="0" xfId="0" applyFont="1" applyAlignment="1">
      <alignment horizontal="justify" vertical="top"/>
    </xf>
    <xf fontId="0" fillId="0" borderId="0" numFmtId="2" xfId="0" applyNumberFormat="1"/>
    <xf fontId="9" fillId="3" borderId="5" numFmtId="161" xfId="2" applyNumberFormat="1" applyFont="1" applyFill="1" applyBorder="1" applyAlignment="1" applyProtection="1">
      <alignment horizontal="right" vertical="top" wrapText="1"/>
    </xf>
    <xf fontId="0" fillId="0" borderId="0" numFmtId="166" xfId="0" applyNumberFormat="1"/>
    <xf fontId="7" fillId="0" borderId="8" numFmtId="164" xfId="8" applyNumberFormat="1" applyFont="1" applyBorder="1" applyAlignment="1" applyProtection="1">
      <alignment vertical="top" wrapText="1"/>
    </xf>
    <xf fontId="0" fillId="0" borderId="0" numFmtId="49" xfId="0" applyNumberFormat="1"/>
    <xf fontId="0" fillId="4" borderId="0" numFmtId="0" xfId="0" applyFill="1"/>
    <xf fontId="0" fillId="0" borderId="0" numFmtId="167" xfId="0" applyNumberFormat="1"/>
    <xf fontId="0" fillId="0" borderId="0" numFmtId="0" xfId="0" applyAlignment="1">
      <alignment horizontal="center" wrapText="1"/>
    </xf>
    <xf fontId="0" fillId="0" borderId="0" numFmtId="161" xfId="0" applyNumberFormat="1" applyAlignment="1">
      <alignment horizontal="center" wrapText="1"/>
    </xf>
    <xf fontId="0" fillId="5" borderId="0" numFmtId="163" xfId="0" applyNumberFormat="1" applyFill="1"/>
    <xf fontId="9" fillId="0" borderId="0" numFmtId="0" xfId="0" applyFont="1" applyAlignment="1">
      <alignment vertical="top" wrapText="1"/>
    </xf>
    <xf fontId="7" fillId="0" borderId="8" numFmtId="0" xfId="0" applyFont="1" applyBorder="1" applyAlignment="1">
      <alignment vertical="top" wrapText="1"/>
    </xf>
    <xf fontId="0" fillId="5" borderId="0" numFmtId="0" xfId="0" applyFill="1"/>
    <xf fontId="7" fillId="0" borderId="0" numFmtId="0" xfId="0" applyFont="1" applyAlignment="1">
      <alignment horizontal="center" vertical="top"/>
    </xf>
    <xf fontId="7" fillId="3" borderId="0" numFmtId="0" xfId="0" applyFont="1" applyFill="1"/>
    <xf fontId="10" fillId="0" borderId="0" numFmtId="0" xfId="0" applyFont="1" applyAlignment="1">
      <alignment horizontal="center" vertical="top" wrapText="1"/>
    </xf>
    <xf fontId="7" fillId="3" borderId="0" numFmtId="3" xfId="0" applyNumberFormat="1" applyFont="1" applyFill="1" applyAlignment="1">
      <alignment horizontal="center" wrapText="1"/>
    </xf>
    <xf fontId="0" fillId="0" borderId="0" numFmtId="168" xfId="0" applyNumberFormat="1"/>
    <xf fontId="0" fillId="0" borderId="0" numFmtId="169" xfId="0" applyNumberFormat="1"/>
    <xf fontId="9" fillId="3" borderId="0" numFmtId="169" xfId="0" applyNumberFormat="1" applyFont="1" applyFill="1" applyAlignment="1">
      <alignment horizontal="right" wrapText="1"/>
    </xf>
    <xf fontId="9" fillId="0" borderId="0" numFmtId="0" xfId="0" applyFont="1" applyAlignment="1">
      <alignment vertical="top"/>
    </xf>
    <xf fontId="7" fillId="3" borderId="0" numFmtId="169" xfId="0" applyNumberFormat="1" applyFont="1" applyFill="1" applyAlignment="1">
      <alignment horizontal="right" wrapText="1"/>
    </xf>
    <xf fontId="0" fillId="0" borderId="0" numFmtId="4" xfId="0" applyNumberFormat="1"/>
    <xf fontId="9" fillId="3" borderId="0" numFmtId="169" xfId="2" applyNumberFormat="1" applyFont="1" applyFill="1" applyAlignment="1" applyProtection="1">
      <alignment horizontal="right" wrapText="1"/>
    </xf>
    <xf fontId="11" fillId="0" borderId="0" numFmtId="0" xfId="0" applyFont="1"/>
    <xf fontId="0" fillId="0" borderId="0" numFmtId="0" xfId="0" applyAlignment="1">
      <alignment horizontal="right"/>
    </xf>
  </cellXfs>
  <cellStyles count="14">
    <cellStyle name="Normal" xfId="0" builtinId="0"/>
    <cellStyle name="Comma" xfId="1" builtinId="3"/>
    <cellStyle name="Comma [0]" xfId="2" builtinId="6"/>
    <cellStyle name="Currency" xfId="3" builtinId="4"/>
    <cellStyle name="Currency[0]" xfId="4" builtinId="7"/>
    <cellStyle name="Percent" xfId="5" builtinId="5"/>
    <cellStyle name="xl29" xfId="6"/>
    <cellStyle name="xl32" xfId="7"/>
    <cellStyle name="xl36" xfId="8"/>
    <cellStyle name="Заголовок 1 1" xfId="9"/>
    <cellStyle name="Заголовок 2 1" xfId="10"/>
    <cellStyle name="Обычный_Книга1" xfId="11"/>
    <cellStyle name="Примечание 1" xfId="12"/>
    <cellStyle name="Стиль 1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 " id="{C4A2B369-5927-A7F2-CC0B-22F4F4EA9BBA}"/>
  <person displayName="Intel" id="{1EB1ABF5-828E-44F8-E33B-6AC0FC1AD51D}" userId="Intel" providerId="Teamlab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" personId="{C4A2B369-5927-A7F2-CC0B-22F4F4EA9BBA}" id="{004E000B-00A8-42D0-B218-009700D800EE}" done="0">
    <text xml:space="preserve">Ямушева МВ:
дох - 47 217,0; дох-расх:19 982,0
</text>
  </threadedComment>
  <threadedComment ref="C25" personId="{1EB1ABF5-828E-44F8-E33B-6AC0FC1AD51D}" id="{00A600C3-004E-4B05-A045-00BA00CA00AD}" done="0">
    <text xml:space="preserve">Ямушева МВ:
аренда земли - 3940;
аренда имущества -2000+278,425+240,0+837,802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100" workbookViewId="0">
      <selection activeCell="C25" activeCellId="0" sqref="C25"/>
    </sheetView>
  </sheetViews>
  <sheetFormatPr baseColWidth="8" defaultRowHeight="13.199999999999999" customHeight="1"/>
  <cols>
    <col customWidth="1" min="1" max="1" style="1" width="24.824200000000001"/>
    <col customWidth="1" min="2" max="2" style="2" width="61.714799999999997"/>
    <col customWidth="1" min="3" max="3" style="1" width="15.7148"/>
    <col customWidth="1" min="4" max="4" width="11.28125"/>
    <col customWidth="1" min="5" max="5" width="9.3984400000000008"/>
    <col customWidth="1" min="6" max="6" width="9.7148400000000006"/>
    <col customWidth="1" min="7" max="7" width="12.1562"/>
    <col customWidth="1" min="8" max="8" width="10.273400000000001"/>
  </cols>
  <sheetData>
    <row r="1" ht="13.800000000000001" customHeight="1">
      <c r="B1" s="3" t="s">
        <v>0</v>
      </c>
      <c r="C1" s="3"/>
      <c r="E1" s="4"/>
    </row>
    <row r="2" ht="13.800000000000001" customHeight="1">
      <c r="B2" s="5" t="s">
        <v>1</v>
      </c>
      <c r="C2" s="5"/>
      <c r="E2" s="4"/>
      <c r="F2" s="4"/>
    </row>
    <row r="3" ht="13.199999999999999" customHeight="1">
      <c r="B3" s="3" t="s">
        <v>2</v>
      </c>
      <c r="C3" s="3"/>
      <c r="E3" s="6"/>
      <c r="F3" s="6"/>
    </row>
    <row r="4" ht="13.199999999999999">
      <c r="B4" s="3" t="s">
        <v>3</v>
      </c>
      <c r="C4" s="3"/>
    </row>
    <row r="7" ht="31.800000000000001" customHeight="1">
      <c r="A7" s="7" t="s">
        <v>4</v>
      </c>
      <c r="B7" s="7"/>
      <c r="C7" s="7"/>
      <c r="D7" s="8"/>
    </row>
    <row r="8" ht="13.199999999999999">
      <c r="A8" s="1"/>
      <c r="B8" s="2"/>
      <c r="C8" s="5"/>
    </row>
    <row r="9" ht="36">
      <c r="A9" s="9" t="s">
        <v>5</v>
      </c>
      <c r="B9" s="9" t="s">
        <v>6</v>
      </c>
      <c r="C9" s="10" t="s">
        <v>7</v>
      </c>
    </row>
    <row r="10" ht="13.199999999999999">
      <c r="A10" s="11" t="s">
        <v>8</v>
      </c>
      <c r="B10" s="12" t="s">
        <v>9</v>
      </c>
      <c r="C10" s="13">
        <f>C11+C13+C15+C19+C21+C24+C28+C30+C33+C36</f>
        <v>208990.92353999999</v>
      </c>
      <c r="D10" s="1"/>
      <c r="E10" s="14"/>
      <c r="F10" s="15"/>
    </row>
    <row r="11" ht="13.199999999999999">
      <c r="A11" s="11" t="s">
        <v>10</v>
      </c>
      <c r="B11" s="12" t="s">
        <v>11</v>
      </c>
      <c r="C11" s="13">
        <f>C12</f>
        <v>68309.800000000003</v>
      </c>
      <c r="D11" s="1"/>
      <c r="E11" s="14"/>
    </row>
    <row r="12" ht="13.199999999999999">
      <c r="A12" s="11" t="s">
        <v>12</v>
      </c>
      <c r="B12" s="11" t="s">
        <v>13</v>
      </c>
      <c r="C12" s="16">
        <v>68309.800000000003</v>
      </c>
    </row>
    <row r="13" ht="27.149999999999999" customHeight="1">
      <c r="A13" s="11" t="s">
        <v>14</v>
      </c>
      <c r="B13" s="12" t="s">
        <v>15</v>
      </c>
      <c r="C13" s="17">
        <f>C14</f>
        <v>11479.424000000001</v>
      </c>
    </row>
    <row r="14" ht="24">
      <c r="A14" s="11" t="s">
        <v>16</v>
      </c>
      <c r="B14" s="11" t="s">
        <v>17</v>
      </c>
      <c r="C14" s="16">
        <f>10193.1+586.32399999999996+700</f>
        <v>11479.424000000001</v>
      </c>
      <c r="E14" s="18"/>
    </row>
    <row r="15" ht="13.199999999999999">
      <c r="A15" s="11" t="s">
        <v>18</v>
      </c>
      <c r="B15" s="12" t="s">
        <v>19</v>
      </c>
      <c r="C15" s="13">
        <f>C16+C17+C18</f>
        <v>68382.5</v>
      </c>
    </row>
    <row r="16" ht="24">
      <c r="A16" s="11" t="s">
        <v>20</v>
      </c>
      <c r="B16" s="11" t="s">
        <v>21</v>
      </c>
      <c r="C16" s="16">
        <f>67199-2000</f>
        <v>65199</v>
      </c>
    </row>
    <row r="17" ht="13.199999999999999">
      <c r="A17" s="11" t="s">
        <v>22</v>
      </c>
      <c r="B17" s="11" t="s">
        <v>23</v>
      </c>
      <c r="C17" s="16">
        <v>49.5</v>
      </c>
    </row>
    <row r="18" ht="24">
      <c r="A18" s="11" t="s">
        <v>24</v>
      </c>
      <c r="B18" s="11" t="s">
        <v>25</v>
      </c>
      <c r="C18" s="16">
        <v>3134</v>
      </c>
    </row>
    <row r="19" ht="13.199999999999999">
      <c r="A19" s="11" t="s">
        <v>26</v>
      </c>
      <c r="B19" s="12" t="s">
        <v>27</v>
      </c>
      <c r="C19" s="13">
        <f>C20</f>
        <v>19514</v>
      </c>
    </row>
    <row r="20" ht="13.199999999999999">
      <c r="A20" s="11" t="s">
        <v>28</v>
      </c>
      <c r="B20" s="11" t="s">
        <v>29</v>
      </c>
      <c r="C20" s="16">
        <v>19514</v>
      </c>
    </row>
    <row r="21" ht="13.199999999999999">
      <c r="A21" s="19" t="s">
        <v>30</v>
      </c>
      <c r="B21" s="20" t="s">
        <v>31</v>
      </c>
      <c r="C21" s="13">
        <f>C22+C23</f>
        <v>250</v>
      </c>
    </row>
    <row r="22" ht="24">
      <c r="A22" s="19" t="s">
        <v>32</v>
      </c>
      <c r="B22" s="19" t="s">
        <v>33</v>
      </c>
      <c r="C22" s="16">
        <v>200</v>
      </c>
    </row>
    <row r="23" ht="24">
      <c r="A23" s="19" t="s">
        <v>34</v>
      </c>
      <c r="B23" s="11" t="s">
        <v>35</v>
      </c>
      <c r="C23" s="16">
        <v>50</v>
      </c>
    </row>
    <row r="24" ht="45" customHeight="1">
      <c r="A24" s="11" t="s">
        <v>36</v>
      </c>
      <c r="B24" s="12" t="s">
        <v>37</v>
      </c>
      <c r="C24" s="13">
        <f>C25+C26+C27</f>
        <v>8339.6869999999999</v>
      </c>
    </row>
    <row r="25" ht="63.149999999999999" customHeight="1">
      <c r="A25" s="11" t="s">
        <v>38</v>
      </c>
      <c r="B25" s="11" t="s">
        <v>39</v>
      </c>
      <c r="C25" s="16">
        <f>5940+150.41+278.425+240+837.802</f>
        <v>7446.6369999999997</v>
      </c>
    </row>
    <row r="26" ht="13.199999999999999">
      <c r="A26" s="11" t="s">
        <v>40</v>
      </c>
      <c r="B26" s="11" t="s">
        <v>41</v>
      </c>
      <c r="C26" s="16">
        <f>10+303.05000000000001</f>
        <v>313.05000000000001</v>
      </c>
    </row>
    <row r="27" ht="60">
      <c r="A27" s="11" t="s">
        <v>42</v>
      </c>
      <c r="B27" s="11" t="s">
        <v>43</v>
      </c>
      <c r="C27" s="16">
        <f>200+200+180</f>
        <v>580</v>
      </c>
    </row>
    <row r="28" ht="20.100000000000001" customHeight="1">
      <c r="A28" s="11" t="s">
        <v>44</v>
      </c>
      <c r="B28" s="12" t="s">
        <v>45</v>
      </c>
      <c r="C28" s="13">
        <f>C29</f>
        <v>7747.8000000000002</v>
      </c>
    </row>
    <row r="29" ht="15.9" customHeight="1">
      <c r="A29" s="11" t="s">
        <v>46</v>
      </c>
      <c r="B29" s="11" t="s">
        <v>47</v>
      </c>
      <c r="C29" s="16">
        <v>7747.8000000000002</v>
      </c>
    </row>
    <row r="30" ht="24">
      <c r="A30" s="11" t="s">
        <v>48</v>
      </c>
      <c r="B30" s="12" t="s">
        <v>49</v>
      </c>
      <c r="C30" s="13">
        <f>C32+C31</f>
        <v>20092.5</v>
      </c>
      <c r="D30" s="8"/>
      <c r="E30" s="8"/>
      <c r="F30" s="8"/>
      <c r="G30" s="8"/>
      <c r="H30" s="8"/>
      <c r="I30" s="8"/>
      <c r="J30" s="8"/>
    </row>
    <row r="31" ht="13.199999999999999">
      <c r="A31" s="21" t="s">
        <v>50</v>
      </c>
      <c r="B31" s="21" t="s">
        <v>51</v>
      </c>
      <c r="C31" s="16">
        <f>20070-52.5</f>
        <v>20017.5</v>
      </c>
      <c r="D31" s="8"/>
      <c r="E31" s="22"/>
      <c r="F31" s="8"/>
      <c r="G31" s="8"/>
      <c r="H31" s="8"/>
      <c r="I31" s="8"/>
      <c r="J31" s="8"/>
    </row>
    <row r="32" ht="13.199999999999999">
      <c r="A32" s="21" t="s">
        <v>52</v>
      </c>
      <c r="B32" s="21" t="s">
        <v>53</v>
      </c>
      <c r="C32" s="16">
        <v>75</v>
      </c>
      <c r="D32" s="8"/>
      <c r="E32" s="8"/>
      <c r="F32" s="8"/>
      <c r="G32" s="8"/>
      <c r="H32" s="8"/>
      <c r="I32" s="8"/>
      <c r="J32" s="8"/>
    </row>
    <row r="33" ht="24">
      <c r="A33" s="11" t="s">
        <v>54</v>
      </c>
      <c r="B33" s="12" t="s">
        <v>55</v>
      </c>
      <c r="C33" s="13">
        <f>C34+C35</f>
        <v>3790</v>
      </c>
      <c r="D33" s="8"/>
      <c r="E33" s="8"/>
      <c r="F33" s="8"/>
      <c r="G33" s="8"/>
      <c r="H33" s="8"/>
      <c r="I33" s="8"/>
      <c r="J33" s="8"/>
    </row>
    <row r="34" ht="61.399999999999999" customHeight="1">
      <c r="A34" s="23" t="s">
        <v>56</v>
      </c>
      <c r="B34" s="11" t="s">
        <v>57</v>
      </c>
      <c r="C34" s="16">
        <v>200</v>
      </c>
      <c r="D34" s="8"/>
      <c r="E34" s="8"/>
      <c r="F34" s="8"/>
      <c r="G34" s="8"/>
      <c r="H34" s="8"/>
      <c r="I34" s="8"/>
      <c r="J34" s="8"/>
    </row>
    <row r="35" ht="26.399999999999999" customHeight="1">
      <c r="A35" s="11" t="s">
        <v>58</v>
      </c>
      <c r="B35" s="11" t="s">
        <v>59</v>
      </c>
      <c r="C35" s="16">
        <f>2000+590+1000</f>
        <v>3590</v>
      </c>
      <c r="D35" s="24"/>
      <c r="E35" s="24"/>
      <c r="F35" s="24"/>
      <c r="G35" s="24"/>
      <c r="H35" s="24"/>
      <c r="I35" s="24"/>
      <c r="J35" s="24"/>
    </row>
    <row r="36" ht="13.199999999999999">
      <c r="A36" s="11" t="s">
        <v>60</v>
      </c>
      <c r="B36" s="12" t="s">
        <v>61</v>
      </c>
      <c r="C36" s="13">
        <f>C37+C38+C39+C40</f>
        <v>1085.21254</v>
      </c>
      <c r="D36" s="8"/>
      <c r="E36" s="8"/>
      <c r="F36" s="8"/>
      <c r="G36" s="8"/>
      <c r="H36" s="8"/>
      <c r="I36" s="8"/>
      <c r="J36" s="8"/>
    </row>
    <row r="37" ht="24">
      <c r="A37" s="11" t="s">
        <v>62</v>
      </c>
      <c r="B37" s="25" t="s">
        <v>63</v>
      </c>
      <c r="C37" s="26">
        <v>1</v>
      </c>
      <c r="D37" s="8"/>
      <c r="E37" s="8"/>
      <c r="F37" s="8"/>
      <c r="G37" s="8"/>
      <c r="H37" s="8"/>
      <c r="I37" s="8"/>
      <c r="J37" s="8"/>
    </row>
    <row r="38" ht="75" customHeight="1">
      <c r="A38" s="11" t="s">
        <v>64</v>
      </c>
      <c r="B38" s="27" t="s">
        <v>65</v>
      </c>
      <c r="C38" s="16">
        <f>10+30+46.98054</f>
        <v>86.980539999999991</v>
      </c>
      <c r="D38" s="28"/>
      <c r="E38" s="8"/>
      <c r="F38" s="8"/>
      <c r="G38" s="8"/>
      <c r="H38" s="8"/>
      <c r="I38" s="8"/>
      <c r="J38" s="8"/>
    </row>
    <row r="39" ht="15.050000000000001">
      <c r="A39" s="11" t="s">
        <v>66</v>
      </c>
      <c r="B39" s="29" t="s">
        <v>67</v>
      </c>
      <c r="C39" s="16">
        <v>1</v>
      </c>
      <c r="D39" s="8"/>
      <c r="E39" s="8"/>
      <c r="F39" s="8"/>
      <c r="G39" s="8"/>
      <c r="H39" s="8"/>
      <c r="I39" s="8"/>
      <c r="J39" s="8"/>
    </row>
    <row r="40" ht="15.9" customHeight="1">
      <c r="A40" s="11" t="s">
        <v>68</v>
      </c>
      <c r="B40" s="30" t="s">
        <v>69</v>
      </c>
      <c r="C40" s="16">
        <f>750+76.231999999999999+170</f>
        <v>996.23199999999997</v>
      </c>
      <c r="D40" s="8"/>
      <c r="E40" s="28"/>
      <c r="F40" s="8"/>
      <c r="G40" s="8"/>
      <c r="H40" s="8"/>
      <c r="I40" s="8"/>
      <c r="J40" s="8"/>
    </row>
    <row r="41" ht="15.050000000000001">
      <c r="A41" s="11" t="s">
        <v>70</v>
      </c>
      <c r="B41" s="12" t="s">
        <v>71</v>
      </c>
      <c r="C41" s="13">
        <f>C42+C92+C103+C100</f>
        <v>492030.56999999995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</row>
    <row r="42" ht="31.800000000000001" customHeight="1">
      <c r="A42" s="11" t="s">
        <v>72</v>
      </c>
      <c r="B42" s="12" t="s">
        <v>73</v>
      </c>
      <c r="C42" s="13">
        <f>C43+C46+C66+C82</f>
        <v>490734.20199999999</v>
      </c>
      <c r="D42" s="8"/>
      <c r="E42" s="8"/>
      <c r="F42" s="31"/>
      <c r="G42" s="8"/>
      <c r="H42" s="8"/>
      <c r="I42" s="8"/>
      <c r="J42" s="8"/>
    </row>
    <row r="43" s="8" customFormat="1" ht="18.850000000000001" customHeight="1">
      <c r="A43" s="11" t="s">
        <v>74</v>
      </c>
      <c r="B43" s="12" t="s">
        <v>75</v>
      </c>
      <c r="C43" s="13">
        <f t="shared" ref="C43:C44" si="0">C44</f>
        <v>57807</v>
      </c>
      <c r="F43" s="15"/>
    </row>
    <row r="44" ht="13.199999999999999">
      <c r="A44" s="11" t="s">
        <v>76</v>
      </c>
      <c r="B44" s="11" t="s">
        <v>77</v>
      </c>
      <c r="C44" s="16">
        <f t="shared" si="0"/>
        <v>57807</v>
      </c>
      <c r="D44" s="8"/>
      <c r="E44" s="8"/>
      <c r="F44" s="8"/>
      <c r="G44" s="8"/>
      <c r="H44" s="8"/>
      <c r="I44" s="8"/>
      <c r="J44" s="8"/>
    </row>
    <row r="45" ht="24">
      <c r="A45" s="11" t="s">
        <v>78</v>
      </c>
      <c r="B45" s="11" t="s">
        <v>79</v>
      </c>
      <c r="C45" s="16">
        <v>57807</v>
      </c>
      <c r="D45" s="8"/>
      <c r="E45" s="8"/>
      <c r="F45" s="8"/>
      <c r="G45" s="8"/>
      <c r="H45" s="8"/>
      <c r="I45" s="8"/>
      <c r="J45" s="8"/>
    </row>
    <row r="46" ht="24">
      <c r="A46" s="11" t="s">
        <v>80</v>
      </c>
      <c r="B46" s="12" t="s">
        <v>81</v>
      </c>
      <c r="C46" s="32">
        <f>C47+C51+C53+C55+C57+C60+C62+C49</f>
        <v>195829.402</v>
      </c>
      <c r="D46" s="8"/>
      <c r="E46" s="8"/>
      <c r="F46" s="15"/>
      <c r="G46" s="8"/>
      <c r="H46" s="8"/>
      <c r="I46" s="8"/>
      <c r="J46" s="8"/>
    </row>
    <row r="47" ht="53.149999999999999" customHeight="1">
      <c r="A47" s="11" t="s">
        <v>82</v>
      </c>
      <c r="B47" s="11" t="s">
        <v>83</v>
      </c>
      <c r="C47" s="16">
        <f>C48</f>
        <v>52326.800000000003</v>
      </c>
      <c r="D47" s="33"/>
      <c r="E47" s="8"/>
      <c r="F47" s="15"/>
      <c r="G47" s="8"/>
      <c r="H47" s="8"/>
      <c r="I47" s="8"/>
      <c r="J47" s="8"/>
    </row>
    <row r="48" ht="63.75" customHeight="1">
      <c r="A48" s="11" t="s">
        <v>84</v>
      </c>
      <c r="B48" s="11" t="s">
        <v>85</v>
      </c>
      <c r="C48" s="16">
        <f>49999+2327.8000000000002</f>
        <v>52326.800000000003</v>
      </c>
      <c r="D48" s="8"/>
      <c r="E48" s="22"/>
      <c r="F48" s="8"/>
      <c r="G48" s="8"/>
      <c r="H48" s="8"/>
      <c r="I48" s="8"/>
      <c r="J48" s="8"/>
    </row>
    <row r="49" ht="48">
      <c r="A49" s="11" t="s">
        <v>86</v>
      </c>
      <c r="B49" s="25" t="s">
        <v>87</v>
      </c>
      <c r="C49" s="26">
        <f>C50</f>
        <v>2046.4000000000001</v>
      </c>
      <c r="D49" s="8"/>
      <c r="E49" s="8"/>
      <c r="F49" s="15"/>
      <c r="G49" s="8"/>
      <c r="H49" s="8"/>
      <c r="I49" s="8"/>
      <c r="J49" s="8"/>
    </row>
    <row r="50" ht="51.899999999999999" customHeight="1">
      <c r="A50" s="11" t="s">
        <v>88</v>
      </c>
      <c r="B50" s="34" t="s">
        <v>89</v>
      </c>
      <c r="C50" s="26">
        <v>2046.4000000000001</v>
      </c>
      <c r="D50" s="8"/>
      <c r="E50" s="8"/>
      <c r="F50" s="8"/>
      <c r="G50" s="8"/>
      <c r="H50" s="8"/>
      <c r="I50" s="8"/>
      <c r="J50" s="8"/>
    </row>
    <row r="51" ht="24">
      <c r="A51" s="11" t="s">
        <v>90</v>
      </c>
      <c r="B51" s="11" t="s">
        <v>91</v>
      </c>
      <c r="C51" s="16">
        <f>C52</f>
        <v>1970.8</v>
      </c>
      <c r="D51" s="8"/>
      <c r="E51" s="8"/>
      <c r="F51" s="8"/>
      <c r="G51" s="8"/>
      <c r="H51" s="8"/>
      <c r="I51" s="8"/>
      <c r="J51" s="8"/>
    </row>
    <row r="52" ht="30.75" customHeight="1">
      <c r="A52" s="11" t="s">
        <v>92</v>
      </c>
      <c r="B52" s="11" t="s">
        <v>93</v>
      </c>
      <c r="C52" s="16">
        <f>2793.1999999999998+8.8000000000000007-831.20000000000005</f>
        <v>1970.8</v>
      </c>
      <c r="D52" s="8"/>
      <c r="E52" s="8"/>
      <c r="F52" s="15"/>
      <c r="G52" s="8"/>
      <c r="H52" s="8"/>
      <c r="I52" s="8"/>
      <c r="J52" s="8"/>
    </row>
    <row r="53" ht="40.149999999999999" customHeight="1">
      <c r="A53" s="11" t="s">
        <v>94</v>
      </c>
      <c r="B53" s="11" t="s">
        <v>95</v>
      </c>
      <c r="C53" s="16">
        <f>C54</f>
        <v>7649.6999999999998</v>
      </c>
      <c r="D53" s="8"/>
      <c r="E53" s="8"/>
      <c r="F53" s="8"/>
      <c r="G53" s="8"/>
      <c r="H53" s="8"/>
      <c r="I53" s="8"/>
      <c r="J53" s="8"/>
    </row>
    <row r="54" ht="41.899999999999999" customHeight="1">
      <c r="A54" s="11" t="s">
        <v>96</v>
      </c>
      <c r="B54" s="27" t="s">
        <v>97</v>
      </c>
      <c r="C54" s="16">
        <f>7775.3999999999996-125.7</f>
        <v>7649.6999999999998</v>
      </c>
      <c r="D54" s="8"/>
      <c r="E54" s="35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ht="21.25" customHeight="1">
      <c r="A55" s="11" t="s">
        <v>98</v>
      </c>
      <c r="B55" s="11" t="s">
        <v>99</v>
      </c>
      <c r="C55" s="16">
        <f>C56</f>
        <v>585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ht="24">
      <c r="A56" s="11" t="s">
        <v>100</v>
      </c>
      <c r="B56" s="27" t="s">
        <v>101</v>
      </c>
      <c r="C56" s="16">
        <v>585</v>
      </c>
      <c r="D56" s="8"/>
      <c r="E56" s="8"/>
      <c r="F56" s="8"/>
      <c r="G56" s="8"/>
      <c r="H56" s="8"/>
      <c r="I56" s="8"/>
      <c r="J56" s="8"/>
    </row>
    <row r="57" ht="15.050000000000001">
      <c r="A57" s="11" t="s">
        <v>102</v>
      </c>
      <c r="B57" s="11" t="s">
        <v>103</v>
      </c>
      <c r="C57" s="16">
        <f>C58+C59</f>
        <v>3305.98</v>
      </c>
      <c r="D57" s="8"/>
      <c r="E57" s="8"/>
      <c r="F57" s="8"/>
      <c r="G57" s="8"/>
      <c r="H57" s="8"/>
      <c r="I57" s="8"/>
      <c r="J57" s="8"/>
    </row>
    <row r="58" ht="24">
      <c r="A58" s="11" t="s">
        <v>104</v>
      </c>
      <c r="B58" s="11" t="s">
        <v>105</v>
      </c>
      <c r="C58" s="16">
        <v>3000</v>
      </c>
      <c r="D58" s="8"/>
      <c r="E58" s="8"/>
      <c r="F58" s="8"/>
      <c r="G58" s="8"/>
      <c r="H58" s="8"/>
      <c r="I58" s="8"/>
      <c r="J58" s="8"/>
    </row>
    <row r="59" ht="24">
      <c r="A59" s="11" t="s">
        <v>106</v>
      </c>
      <c r="B59" s="11" t="s">
        <v>105</v>
      </c>
      <c r="C59" s="16">
        <f>146.40000000000001+159.58000000000001</f>
        <v>305.98000000000002</v>
      </c>
      <c r="D59" s="36"/>
      <c r="E59" s="8"/>
      <c r="F59" s="8"/>
      <c r="G59" s="8"/>
      <c r="H59" s="8"/>
      <c r="I59" s="8"/>
      <c r="J59" s="8"/>
    </row>
    <row r="60" ht="24">
      <c r="A60" s="11" t="s">
        <v>107</v>
      </c>
      <c r="B60" s="11" t="s">
        <v>108</v>
      </c>
      <c r="C60" s="16">
        <f>C61</f>
        <v>640.08000000000004</v>
      </c>
      <c r="D60" s="8"/>
      <c r="E60" s="8"/>
      <c r="F60" s="8"/>
      <c r="G60" s="8"/>
      <c r="H60" s="8"/>
      <c r="I60" s="8"/>
      <c r="J60" s="8"/>
    </row>
    <row r="61" ht="24">
      <c r="A61" s="11" t="s">
        <v>109</v>
      </c>
      <c r="B61" s="27" t="s">
        <v>110</v>
      </c>
      <c r="C61" s="16">
        <f>699.60000000000002-59.520000000000003</f>
        <v>640.08000000000004</v>
      </c>
      <c r="D61" s="8"/>
      <c r="E61" s="8"/>
      <c r="F61" s="8"/>
      <c r="G61" s="8"/>
      <c r="H61" s="8"/>
      <c r="I61" s="8"/>
      <c r="J61" s="8"/>
    </row>
    <row r="62" ht="13.199999999999999">
      <c r="A62" s="11" t="s">
        <v>111</v>
      </c>
      <c r="B62" s="11" t="s">
        <v>112</v>
      </c>
      <c r="C62" s="16">
        <f>C63+C64+C65</f>
        <v>127304.64200000001</v>
      </c>
      <c r="D62" s="8"/>
      <c r="E62" s="8"/>
      <c r="F62" s="8"/>
      <c r="G62" s="15"/>
      <c r="H62" s="8"/>
      <c r="I62" s="8"/>
      <c r="J62" s="8"/>
    </row>
    <row r="63" ht="13.199999999999999">
      <c r="A63" s="11" t="s">
        <v>113</v>
      </c>
      <c r="B63" s="11" t="s">
        <v>114</v>
      </c>
      <c r="C63" s="16">
        <f>58669+9206.7999999999993</f>
        <v>67875.800000000003</v>
      </c>
      <c r="D63" s="8"/>
      <c r="E63" s="22"/>
      <c r="F63" s="8"/>
      <c r="G63" s="8"/>
      <c r="H63" s="8"/>
      <c r="I63" s="8"/>
      <c r="J63" s="8"/>
    </row>
    <row r="64" ht="15.050000000000001">
      <c r="A64" s="11" t="s">
        <v>115</v>
      </c>
      <c r="B64" s="11" t="s">
        <v>114</v>
      </c>
      <c r="C64" s="16">
        <f>90.689999999999998+66.900000000000006+3154+203.69999999999999-66.900000000000006+1950.3+41339+3032.0500000000002+8.4100000000000001-153.928-316.30000000000001+6485</f>
        <v>55792.922000000006</v>
      </c>
      <c r="D64" s="8"/>
      <c r="E64" s="22"/>
      <c r="F64" s="31"/>
      <c r="G64" s="37"/>
      <c r="H64" s="8"/>
      <c r="I64" s="8"/>
      <c r="J64" s="8"/>
    </row>
    <row r="65" ht="15.050000000000001">
      <c r="A65" s="11" t="s">
        <v>116</v>
      </c>
      <c r="B65" s="11" t="s">
        <v>114</v>
      </c>
      <c r="C65" s="16">
        <f>637.32000000000005+900+2419.4000000000001-320.80000000000001</f>
        <v>3635.9200000000001</v>
      </c>
      <c r="D65" s="8"/>
      <c r="E65" s="8"/>
      <c r="F65" s="8"/>
      <c r="G65" s="8"/>
      <c r="H65" s="8"/>
      <c r="I65" s="8"/>
      <c r="J65" s="8"/>
    </row>
    <row r="66" ht="24.050000000000001" customHeight="1">
      <c r="A66" s="12" t="s">
        <v>117</v>
      </c>
      <c r="B66" s="12" t="s">
        <v>118</v>
      </c>
      <c r="C66" s="13">
        <f>C67+C72+C74+C78+C80+C76</f>
        <v>215698.60000000001</v>
      </c>
      <c r="D66" s="8"/>
      <c r="E66" s="8"/>
      <c r="F66" s="8"/>
      <c r="G66" s="8"/>
      <c r="H66" s="8"/>
      <c r="I66" s="8"/>
      <c r="J66" s="8"/>
    </row>
    <row r="67" ht="24">
      <c r="A67" s="12" t="s">
        <v>119</v>
      </c>
      <c r="B67" s="12" t="s">
        <v>120</v>
      </c>
      <c r="C67" s="13">
        <f>C68+C69+C70+C71</f>
        <v>19180.799999999999</v>
      </c>
      <c r="D67" s="15"/>
      <c r="E67" s="15"/>
      <c r="F67" s="15"/>
      <c r="G67" s="15"/>
      <c r="H67" s="8"/>
      <c r="I67" s="8"/>
      <c r="J67" s="8"/>
    </row>
    <row r="68" ht="24">
      <c r="A68" s="11" t="s">
        <v>121</v>
      </c>
      <c r="B68" s="11" t="s">
        <v>122</v>
      </c>
      <c r="C68" s="16">
        <f>4563+10326+387</f>
        <v>15276</v>
      </c>
      <c r="D68" s="8"/>
      <c r="E68" s="8"/>
      <c r="F68" s="15"/>
      <c r="G68" s="8"/>
      <c r="H68" s="8"/>
      <c r="I68" s="8"/>
      <c r="J68" s="8"/>
    </row>
    <row r="69" ht="24">
      <c r="A69" s="11" t="s">
        <v>123</v>
      </c>
      <c r="B69" s="11" t="s">
        <v>122</v>
      </c>
      <c r="C69" s="16">
        <f>549+2.6000000000000001+1140+2025+1</f>
        <v>3717.5999999999999</v>
      </c>
      <c r="D69" s="8"/>
      <c r="E69" s="8"/>
      <c r="F69" s="15"/>
      <c r="G69" s="8"/>
      <c r="H69" s="8"/>
      <c r="I69" s="8"/>
      <c r="J69" s="8"/>
    </row>
    <row r="70" ht="24">
      <c r="A70" s="11" t="s">
        <v>124</v>
      </c>
      <c r="B70" s="11" t="s">
        <v>122</v>
      </c>
      <c r="C70" s="16">
        <f>37.200000000000003</f>
        <v>37.200000000000003</v>
      </c>
      <c r="D70" s="8"/>
      <c r="E70" s="8"/>
      <c r="F70" s="8"/>
      <c r="G70" s="8"/>
      <c r="H70" s="8"/>
      <c r="I70" s="8"/>
      <c r="J70" s="8"/>
    </row>
    <row r="71" ht="24">
      <c r="A71" s="11" t="s">
        <v>125</v>
      </c>
      <c r="B71" s="11" t="s">
        <v>122</v>
      </c>
      <c r="C71" s="16">
        <v>150</v>
      </c>
      <c r="D71" s="8"/>
      <c r="E71" s="15"/>
      <c r="F71" s="15"/>
      <c r="G71" s="8"/>
      <c r="H71" s="8"/>
      <c r="I71" s="8"/>
      <c r="J71" s="8"/>
    </row>
    <row r="72" ht="36">
      <c r="A72" s="11" t="s">
        <v>126</v>
      </c>
      <c r="B72" s="11" t="s">
        <v>127</v>
      </c>
      <c r="C72" s="16">
        <f>C73</f>
        <v>15000</v>
      </c>
      <c r="D72" s="8"/>
      <c r="E72" s="8"/>
      <c r="F72" s="8"/>
      <c r="G72" s="8"/>
      <c r="H72" s="8"/>
      <c r="I72" s="8"/>
      <c r="J72" s="8"/>
    </row>
    <row r="73" ht="41.850000000000001" customHeight="1">
      <c r="A73" s="11" t="s">
        <v>128</v>
      </c>
      <c r="B73" s="11" t="s">
        <v>129</v>
      </c>
      <c r="C73" s="16">
        <v>15000</v>
      </c>
      <c r="D73" s="8"/>
      <c r="E73" s="8"/>
      <c r="F73" s="8"/>
      <c r="G73" s="8"/>
      <c r="H73" s="8"/>
      <c r="I73" s="8"/>
      <c r="J73" s="8"/>
    </row>
    <row r="74" ht="53.100000000000001" customHeight="1">
      <c r="A74" s="11" t="s">
        <v>130</v>
      </c>
      <c r="B74" s="11" t="s">
        <v>131</v>
      </c>
      <c r="C74" s="16">
        <f>C75</f>
        <v>1268.0999999999999</v>
      </c>
      <c r="D74" s="8"/>
      <c r="E74" s="8"/>
      <c r="F74" s="8"/>
      <c r="G74" s="8"/>
      <c r="H74" s="8"/>
      <c r="I74" s="8"/>
      <c r="J74" s="8"/>
    </row>
    <row r="75" ht="56.100000000000001" customHeight="1">
      <c r="A75" s="11" t="s">
        <v>132</v>
      </c>
      <c r="B75" s="11" t="s">
        <v>133</v>
      </c>
      <c r="C75" s="16">
        <v>1268.0999999999999</v>
      </c>
      <c r="D75" s="1"/>
      <c r="E75" s="8"/>
      <c r="F75" s="15"/>
      <c r="G75" s="8"/>
      <c r="H75" s="8"/>
      <c r="I75" s="8"/>
      <c r="J75" s="8"/>
    </row>
    <row r="76" ht="50.75" customHeight="1">
      <c r="A76" s="11" t="s">
        <v>134</v>
      </c>
      <c r="B76" s="11" t="s">
        <v>135</v>
      </c>
      <c r="C76" s="16">
        <f>C77</f>
        <v>787.89999999999998</v>
      </c>
      <c r="D76" s="1"/>
      <c r="E76" s="8"/>
      <c r="F76" s="15"/>
      <c r="G76" s="8"/>
      <c r="H76" s="8"/>
      <c r="I76" s="8"/>
      <c r="J76" s="8"/>
    </row>
    <row r="77" ht="48">
      <c r="A77" s="11" t="s">
        <v>136</v>
      </c>
      <c r="B77" s="11" t="s">
        <v>137</v>
      </c>
      <c r="C77" s="16">
        <v>787.89999999999998</v>
      </c>
      <c r="D77" s="1"/>
      <c r="E77" s="22"/>
      <c r="F77" s="15"/>
      <c r="G77" s="8"/>
      <c r="H77" s="8"/>
      <c r="I77" s="8"/>
      <c r="J77" s="8"/>
    </row>
    <row r="78" ht="36">
      <c r="A78" s="11" t="s">
        <v>138</v>
      </c>
      <c r="B78" s="11" t="s">
        <v>139</v>
      </c>
      <c r="C78" s="16">
        <f>C79</f>
        <v>4.0999999999999996</v>
      </c>
      <c r="D78" s="1"/>
      <c r="E78" s="8"/>
      <c r="F78" s="8"/>
      <c r="G78" s="8"/>
      <c r="H78" s="8"/>
      <c r="I78" s="8"/>
      <c r="J78" s="8"/>
    </row>
    <row r="79" ht="51.799999999999997" customHeight="1">
      <c r="A79" s="11" t="s">
        <v>140</v>
      </c>
      <c r="B79" s="11" t="s">
        <v>141</v>
      </c>
      <c r="C79" s="16">
        <v>4.0999999999999996</v>
      </c>
      <c r="D79" s="1"/>
      <c r="E79" s="8"/>
      <c r="F79" s="8"/>
      <c r="G79" s="8"/>
      <c r="H79" s="8"/>
      <c r="I79" s="8"/>
      <c r="J79" s="8"/>
    </row>
    <row r="80" ht="13.199999999999999">
      <c r="A80" s="11" t="s">
        <v>142</v>
      </c>
      <c r="B80" s="23" t="s">
        <v>143</v>
      </c>
      <c r="C80" s="16">
        <f>C81</f>
        <v>179457.70000000001</v>
      </c>
      <c r="D80" s="1"/>
      <c r="E80" s="8"/>
      <c r="F80" s="8"/>
      <c r="G80" s="8"/>
      <c r="H80" s="8"/>
      <c r="I80" s="8"/>
      <c r="J80" s="8"/>
    </row>
    <row r="81" ht="13.199999999999999">
      <c r="A81" s="11" t="s">
        <v>144</v>
      </c>
      <c r="B81" s="11" t="s">
        <v>145</v>
      </c>
      <c r="C81" s="16">
        <f>132003+34061.5+4974.1999999999998+8419</f>
        <v>179457.70000000001</v>
      </c>
      <c r="D81" s="1"/>
      <c r="E81" s="22"/>
      <c r="F81" s="22"/>
      <c r="G81" s="8"/>
      <c r="H81" s="8"/>
      <c r="I81" s="8"/>
      <c r="J81" s="8"/>
    </row>
    <row r="82" ht="13.199999999999999">
      <c r="A82" s="11" t="s">
        <v>146</v>
      </c>
      <c r="B82" s="12" t="s">
        <v>147</v>
      </c>
      <c r="C82" s="13">
        <f>C83+C87+C89</f>
        <v>21399.199999999997</v>
      </c>
      <c r="D82" s="8"/>
      <c r="E82" s="8"/>
      <c r="F82" s="8"/>
      <c r="G82" s="8"/>
      <c r="H82" s="8"/>
      <c r="I82" s="8"/>
      <c r="J82" s="8"/>
    </row>
    <row r="83" ht="36">
      <c r="A83" s="11" t="s">
        <v>148</v>
      </c>
      <c r="B83" s="11" t="s">
        <v>149</v>
      </c>
      <c r="C83" s="16">
        <f>C84+C85+C86</f>
        <v>434.80000000000001</v>
      </c>
      <c r="D83" s="8"/>
      <c r="E83" s="8"/>
      <c r="F83" s="8"/>
      <c r="G83" s="8"/>
      <c r="H83" s="8"/>
      <c r="I83" s="8"/>
      <c r="J83" s="8"/>
    </row>
    <row r="84" ht="48">
      <c r="A84" s="11" t="s">
        <v>150</v>
      </c>
      <c r="B84" s="11" t="s">
        <v>151</v>
      </c>
      <c r="C84" s="16">
        <v>4.5</v>
      </c>
      <c r="D84" s="8"/>
      <c r="E84" s="8"/>
      <c r="F84" s="8"/>
      <c r="G84" s="8"/>
      <c r="H84" s="8"/>
      <c r="I84" s="8"/>
      <c r="J84" s="8"/>
    </row>
    <row r="85" ht="48">
      <c r="A85" s="11" t="s">
        <v>152</v>
      </c>
      <c r="B85" s="11" t="s">
        <v>151</v>
      </c>
      <c r="C85" s="16">
        <f>378.30000000000001</f>
        <v>378.30000000000001</v>
      </c>
      <c r="D85" s="8"/>
      <c r="E85" s="8"/>
      <c r="F85" s="15"/>
      <c r="G85" s="8"/>
      <c r="H85" s="8"/>
      <c r="I85" s="8"/>
      <c r="J85" s="8"/>
    </row>
    <row r="86" ht="48">
      <c r="A86" s="11" t="s">
        <v>153</v>
      </c>
      <c r="B86" s="11" t="s">
        <v>151</v>
      </c>
      <c r="C86" s="16">
        <v>52</v>
      </c>
      <c r="D86" s="8"/>
      <c r="E86" s="8"/>
      <c r="F86" s="8"/>
      <c r="G86" s="8"/>
      <c r="H86" s="8"/>
      <c r="I86" s="8"/>
      <c r="J86" s="8"/>
    </row>
    <row r="87" ht="36">
      <c r="A87" s="11" t="s">
        <v>154</v>
      </c>
      <c r="B87" s="11" t="s">
        <v>155</v>
      </c>
      <c r="C87" s="16">
        <f>C88</f>
        <v>11589.1</v>
      </c>
      <c r="D87" s="15"/>
      <c r="E87" s="38"/>
      <c r="F87" s="38"/>
      <c r="G87" s="38"/>
      <c r="H87" s="38"/>
      <c r="I87" s="38"/>
      <c r="J87" s="38"/>
    </row>
    <row r="88" ht="48">
      <c r="A88" s="11" t="s">
        <v>156</v>
      </c>
      <c r="B88" s="27" t="s">
        <v>157</v>
      </c>
      <c r="C88" s="16">
        <v>11589.1</v>
      </c>
      <c r="D88" s="15"/>
      <c r="E88" s="38"/>
      <c r="F88" s="38"/>
      <c r="G88" s="39"/>
      <c r="H88" s="38"/>
      <c r="I88" s="38"/>
      <c r="J88" s="38"/>
    </row>
    <row r="89" ht="13.199999999999999">
      <c r="A89" s="11" t="s">
        <v>158</v>
      </c>
      <c r="B89" s="11" t="s">
        <v>159</v>
      </c>
      <c r="C89" s="16">
        <f>C90+C91</f>
        <v>9375.2999999999993</v>
      </c>
      <c r="D89" s="8"/>
      <c r="E89" s="8"/>
      <c r="F89" s="8"/>
      <c r="G89" s="8"/>
      <c r="H89" s="8"/>
      <c r="I89" s="8"/>
      <c r="J89" s="8"/>
    </row>
    <row r="90" ht="24">
      <c r="A90" s="11" t="s">
        <v>160</v>
      </c>
      <c r="B90" s="11" t="s">
        <v>161</v>
      </c>
      <c r="C90" s="16">
        <f>390+444+7706</f>
        <v>8540</v>
      </c>
      <c r="D90" s="8"/>
      <c r="E90" s="31"/>
      <c r="F90" s="31"/>
      <c r="G90" s="8"/>
      <c r="H90" s="8"/>
      <c r="I90" s="8"/>
      <c r="J90" s="8"/>
    </row>
    <row r="91" ht="24">
      <c r="A91" s="11" t="s">
        <v>162</v>
      </c>
      <c r="B91" s="11" t="s">
        <v>161</v>
      </c>
      <c r="C91" s="16">
        <f>47.299999999999997-17.600000000000001+105.59999999999999+700</f>
        <v>835.29999999999995</v>
      </c>
      <c r="D91" s="8"/>
      <c r="E91" s="8"/>
      <c r="F91" s="8"/>
      <c r="G91" s="8"/>
      <c r="H91" s="8"/>
      <c r="I91" s="8"/>
      <c r="J91" s="8"/>
    </row>
    <row r="92" ht="13.199999999999999">
      <c r="A92" s="11" t="s">
        <v>163</v>
      </c>
      <c r="B92" s="12" t="s">
        <v>164</v>
      </c>
      <c r="C92" s="13">
        <f>C93</f>
        <v>2272.6999999999998</v>
      </c>
      <c r="D92" s="8"/>
      <c r="E92" s="8"/>
      <c r="F92" s="8"/>
      <c r="G92" s="8"/>
      <c r="H92" s="8"/>
      <c r="I92" s="8"/>
      <c r="J92" s="8"/>
    </row>
    <row r="93" ht="13.199999999999999">
      <c r="A93" s="11" t="s">
        <v>165</v>
      </c>
      <c r="B93" s="11" t="s">
        <v>166</v>
      </c>
      <c r="C93" s="16">
        <f>C94+C96</f>
        <v>2272.6999999999998</v>
      </c>
      <c r="D93" s="8"/>
      <c r="E93" s="8"/>
      <c r="F93" s="8"/>
      <c r="G93" s="8"/>
      <c r="H93" s="8"/>
      <c r="I93" s="8"/>
      <c r="J93" s="8"/>
    </row>
    <row r="94" ht="48">
      <c r="A94" s="11" t="s">
        <v>167</v>
      </c>
      <c r="B94" s="11" t="s">
        <v>168</v>
      </c>
      <c r="C94" s="16">
        <f>C95</f>
        <v>765.20000000000005</v>
      </c>
      <c r="D94" s="8"/>
      <c r="E94" s="8"/>
      <c r="F94" s="8"/>
      <c r="G94" s="8"/>
      <c r="H94" s="8"/>
      <c r="I94" s="8"/>
      <c r="J94" s="8"/>
    </row>
    <row r="95" ht="48">
      <c r="A95" s="11" t="s">
        <v>169</v>
      </c>
      <c r="B95" s="11" t="s">
        <v>168</v>
      </c>
      <c r="C95" s="16">
        <f>620.20000000000005+145</f>
        <v>765.20000000000005</v>
      </c>
      <c r="D95" s="8"/>
      <c r="E95" s="8"/>
      <c r="F95" s="8"/>
      <c r="G95" s="8"/>
      <c r="H95" s="8"/>
      <c r="I95" s="8"/>
      <c r="J95" s="8"/>
    </row>
    <row r="96" ht="13.199999999999999">
      <c r="A96" s="11" t="s">
        <v>170</v>
      </c>
      <c r="B96" s="11" t="s">
        <v>166</v>
      </c>
      <c r="C96" s="16">
        <f>C97+C98+C99</f>
        <v>1507.5</v>
      </c>
      <c r="D96" s="8"/>
      <c r="E96" s="8"/>
      <c r="F96" s="8"/>
      <c r="G96" s="8"/>
      <c r="H96" s="8"/>
      <c r="I96" s="8"/>
      <c r="J96" s="8"/>
    </row>
    <row r="97" ht="13.199999999999999">
      <c r="A97" s="11" t="s">
        <v>171</v>
      </c>
      <c r="B97" s="11" t="s">
        <v>166</v>
      </c>
      <c r="C97" s="16">
        <f>100+170</f>
        <v>270</v>
      </c>
      <c r="D97" s="8"/>
      <c r="E97" s="15"/>
      <c r="F97" s="8"/>
      <c r="G97" s="8"/>
      <c r="H97" s="8"/>
      <c r="I97" s="8"/>
      <c r="J97" s="8"/>
    </row>
    <row r="98" ht="15.050000000000001">
      <c r="A98" s="11" t="s">
        <v>172</v>
      </c>
      <c r="B98" s="11" t="s">
        <v>166</v>
      </c>
      <c r="C98" s="16">
        <f>280+90+15</f>
        <v>385</v>
      </c>
      <c r="D98" s="36"/>
      <c r="E98" s="8"/>
      <c r="F98" s="8"/>
      <c r="G98" s="8"/>
      <c r="H98" s="8"/>
      <c r="I98" s="8"/>
      <c r="J98" s="8"/>
    </row>
    <row r="99" ht="13.199999999999999">
      <c r="A99" s="11" t="s">
        <v>173</v>
      </c>
      <c r="B99" s="11" t="s">
        <v>166</v>
      </c>
      <c r="C99" s="16">
        <f>800+52.5</f>
        <v>852.5</v>
      </c>
      <c r="D99" s="8"/>
      <c r="E99" s="40"/>
      <c r="F99" s="8"/>
      <c r="G99" s="8"/>
      <c r="H99" s="8"/>
      <c r="I99" s="8"/>
      <c r="J99" s="8"/>
    </row>
    <row r="100" ht="75" customHeight="1">
      <c r="A100" s="11" t="s">
        <v>174</v>
      </c>
      <c r="B100" s="41" t="s">
        <v>175</v>
      </c>
      <c r="C100" s="16">
        <f t="shared" ref="C100:C103" si="1">C101</f>
        <v>7.7851299999999997</v>
      </c>
      <c r="D100" s="8"/>
      <c r="E100" s="8"/>
      <c r="F100" s="8"/>
      <c r="G100" s="8"/>
      <c r="H100" s="8"/>
      <c r="I100" s="8"/>
      <c r="J100" s="8"/>
    </row>
    <row r="101" ht="24">
      <c r="A101" s="11" t="s">
        <v>176</v>
      </c>
      <c r="B101" s="11" t="s">
        <v>177</v>
      </c>
      <c r="C101" s="16">
        <f t="shared" si="1"/>
        <v>7.7851299999999997</v>
      </c>
      <c r="D101" s="8"/>
      <c r="E101" s="8"/>
      <c r="F101" s="8"/>
      <c r="G101" s="8"/>
      <c r="H101" s="8"/>
      <c r="I101" s="8"/>
      <c r="J101" s="8"/>
    </row>
    <row r="102" ht="24">
      <c r="A102" s="42" t="s">
        <v>178</v>
      </c>
      <c r="B102" s="27" t="s">
        <v>177</v>
      </c>
      <c r="C102" s="16">
        <v>7.7851299999999997</v>
      </c>
      <c r="D102" s="8"/>
      <c r="E102" s="43"/>
      <c r="F102" s="8"/>
      <c r="G102" s="8"/>
      <c r="H102" s="8"/>
      <c r="I102" s="8"/>
      <c r="J102" s="8"/>
    </row>
    <row r="103" ht="36">
      <c r="A103" s="42" t="s">
        <v>179</v>
      </c>
      <c r="B103" s="12" t="s">
        <v>180</v>
      </c>
      <c r="C103" s="13">
        <f t="shared" si="1"/>
        <v>-984.11712999999997</v>
      </c>
      <c r="D103" s="8"/>
      <c r="E103" s="8"/>
      <c r="F103" s="8"/>
      <c r="G103" s="8"/>
      <c r="H103" s="8"/>
      <c r="I103" s="8"/>
      <c r="J103" s="8"/>
    </row>
    <row r="104" ht="36">
      <c r="A104" s="11" t="s">
        <v>181</v>
      </c>
      <c r="B104" s="11" t="s">
        <v>182</v>
      </c>
      <c r="C104" s="16">
        <f>C105+C106+C107</f>
        <v>-984.11712999999997</v>
      </c>
      <c r="D104" s="8"/>
      <c r="E104" s="8"/>
      <c r="F104" s="8"/>
      <c r="G104" s="8"/>
      <c r="H104" s="8"/>
      <c r="I104" s="8"/>
      <c r="J104" s="8"/>
    </row>
    <row r="105" ht="36">
      <c r="A105" s="11" t="s">
        <v>183</v>
      </c>
      <c r="B105" s="11" t="s">
        <v>182</v>
      </c>
      <c r="C105" s="16">
        <v>-8.9021699999999999</v>
      </c>
      <c r="D105" s="8"/>
      <c r="E105" s="43"/>
      <c r="F105" s="43"/>
      <c r="G105" s="8"/>
      <c r="H105" s="8"/>
      <c r="I105" s="8"/>
      <c r="J105" s="8"/>
    </row>
    <row r="106" ht="36">
      <c r="A106" s="11" t="s">
        <v>184</v>
      </c>
      <c r="B106" s="11" t="s">
        <v>182</v>
      </c>
      <c r="C106" s="16">
        <f>-900.10000000000002-8.7618799999999997</f>
        <v>-908.86188000000004</v>
      </c>
      <c r="D106" s="8"/>
      <c r="E106" s="40"/>
      <c r="F106" s="43"/>
      <c r="G106" s="8"/>
      <c r="H106" s="8"/>
      <c r="I106" s="8"/>
      <c r="J106" s="8"/>
    </row>
    <row r="107" ht="36">
      <c r="A107" s="11" t="s">
        <v>185</v>
      </c>
      <c r="B107" s="11" t="s">
        <v>182</v>
      </c>
      <c r="C107" s="16">
        <v>-66.353080000000006</v>
      </c>
      <c r="D107" s="8"/>
      <c r="E107" s="43"/>
      <c r="F107" s="43"/>
      <c r="G107" s="8"/>
      <c r="H107" s="8"/>
      <c r="I107" s="8"/>
      <c r="J107" s="8"/>
    </row>
    <row r="108" ht="15.050000000000001">
      <c r="A108" s="11"/>
      <c r="B108" s="12" t="s">
        <v>186</v>
      </c>
      <c r="C108" s="13">
        <f>C41+C10</f>
        <v>701021.49353999994</v>
      </c>
      <c r="D108" s="8"/>
      <c r="E108" s="8"/>
      <c r="F108" s="8"/>
      <c r="G108" s="8"/>
      <c r="H108" s="8"/>
      <c r="I108" s="8"/>
      <c r="J108" s="8"/>
    </row>
    <row r="109" ht="13.199999999999999">
      <c r="A109" s="1"/>
      <c r="B109" s="44" t="s">
        <v>187</v>
      </c>
      <c r="C109" s="45"/>
      <c r="D109" s="8"/>
      <c r="E109" s="8"/>
      <c r="F109" s="8"/>
      <c r="G109" s="8"/>
      <c r="H109" s="8"/>
      <c r="I109" s="8"/>
      <c r="J109" s="8"/>
    </row>
    <row r="110" ht="13.199999999999999">
      <c r="A110" s="1"/>
      <c r="B110" s="46"/>
      <c r="C110" s="47"/>
      <c r="D110" s="48"/>
      <c r="E110" s="8"/>
      <c r="F110" s="8"/>
      <c r="G110" s="8"/>
      <c r="H110" s="49"/>
      <c r="I110" s="8"/>
      <c r="J110" s="8"/>
    </row>
    <row r="111" ht="13.199999999999999">
      <c r="A111" s="1"/>
      <c r="B111" s="46"/>
      <c r="C111" s="50"/>
      <c r="D111" s="8"/>
      <c r="E111" s="8"/>
      <c r="F111" s="8"/>
      <c r="G111" s="8"/>
      <c r="H111" s="8"/>
      <c r="I111" s="8"/>
      <c r="J111" s="8"/>
    </row>
    <row r="112" ht="13.199999999999999">
      <c r="A112" s="1"/>
      <c r="B112" s="51"/>
      <c r="C112" s="50"/>
      <c r="D112" s="8"/>
      <c r="E112" s="8"/>
      <c r="F112" s="8"/>
      <c r="G112" s="8"/>
      <c r="H112" s="8"/>
      <c r="I112" s="8"/>
      <c r="J112" s="8"/>
    </row>
    <row r="113" ht="14.65">
      <c r="A113" s="1"/>
      <c r="B113" s="2"/>
      <c r="C113" s="52"/>
      <c r="D113" s="8"/>
      <c r="E113" s="8"/>
      <c r="F113" s="8"/>
      <c r="G113" s="8"/>
      <c r="H113" s="8"/>
      <c r="I113" s="8"/>
      <c r="J113" s="8"/>
    </row>
    <row r="114" ht="14.65">
      <c r="A114" s="1"/>
      <c r="B114" s="2"/>
      <c r="C114" s="52"/>
      <c r="D114" s="8"/>
      <c r="E114" s="8"/>
      <c r="F114" s="8"/>
      <c r="G114" s="8"/>
      <c r="H114" s="8"/>
      <c r="I114" s="8"/>
      <c r="J114" s="8"/>
    </row>
    <row r="115" ht="14.65">
      <c r="A115" s="1"/>
      <c r="B115" s="2"/>
      <c r="C115" s="52"/>
      <c r="D115" s="8"/>
      <c r="E115" s="53"/>
      <c r="F115" s="28"/>
      <c r="G115" s="8"/>
      <c r="H115" s="8"/>
      <c r="I115" s="8"/>
      <c r="J115" s="8"/>
    </row>
    <row r="116" ht="14.65">
      <c r="A116" s="1"/>
      <c r="B116" s="2"/>
      <c r="C116" s="52"/>
      <c r="D116" s="8"/>
      <c r="E116" s="8"/>
      <c r="F116" s="8"/>
      <c r="G116" s="8"/>
      <c r="H116" s="8"/>
      <c r="I116" s="8"/>
      <c r="J116" s="8"/>
    </row>
    <row r="117" ht="13.199999999999999">
      <c r="A117" s="1"/>
      <c r="B117" s="2"/>
      <c r="C117" s="52"/>
      <c r="D117" s="8"/>
      <c r="E117" s="8"/>
      <c r="F117" s="8"/>
      <c r="G117" s="8"/>
      <c r="H117" s="8"/>
      <c r="I117" s="8"/>
      <c r="J117" s="8"/>
    </row>
    <row r="118" ht="13.199999999999999">
      <c r="A118" s="1"/>
      <c r="B118" s="51"/>
      <c r="C118" s="54"/>
      <c r="D118" s="55"/>
      <c r="E118" s="55"/>
      <c r="F118" s="55"/>
      <c r="G118" s="55"/>
      <c r="H118" s="8"/>
      <c r="I118" s="8"/>
      <c r="J118" s="8"/>
    </row>
    <row r="119" ht="13.199999999999999">
      <c r="A119" s="1"/>
      <c r="B119" s="51"/>
      <c r="C119" s="50"/>
      <c r="D119" s="55"/>
      <c r="E119" s="55"/>
      <c r="F119" s="55"/>
      <c r="G119" s="55"/>
      <c r="H119" s="8"/>
      <c r="I119" s="8"/>
      <c r="J119" s="8"/>
    </row>
    <row r="120" ht="13.199999999999999">
      <c r="A120" s="1"/>
      <c r="B120" s="51"/>
      <c r="C120" s="50"/>
      <c r="D120" s="56"/>
      <c r="E120" s="8"/>
      <c r="F120" s="8"/>
      <c r="G120" s="8"/>
      <c r="H120" s="8"/>
      <c r="I120" s="8"/>
      <c r="J120" s="8"/>
    </row>
    <row r="121" ht="13.199999999999999">
      <c r="A121" s="1"/>
      <c r="B121" s="51"/>
      <c r="C121" s="52"/>
      <c r="D121" s="8"/>
      <c r="E121" s="8"/>
      <c r="F121" s="8"/>
      <c r="G121" s="8"/>
      <c r="H121" s="8"/>
      <c r="I121" s="8"/>
      <c r="J121" s="8"/>
    </row>
    <row r="122" ht="13.199999999999999">
      <c r="A122" s="1"/>
      <c r="B122" s="51"/>
      <c r="C122" s="52"/>
      <c r="D122" s="15"/>
      <c r="E122" s="15"/>
      <c r="F122" s="15"/>
      <c r="G122" s="8"/>
      <c r="H122" s="8"/>
      <c r="I122" s="8"/>
      <c r="J122" s="8"/>
    </row>
    <row r="123" ht="13.199999999999999">
      <c r="A123" s="1"/>
      <c r="B123" s="51"/>
      <c r="C123" s="52"/>
      <c r="D123" s="56"/>
      <c r="E123" s="8"/>
      <c r="F123" s="8"/>
      <c r="G123" s="8"/>
      <c r="H123" s="8"/>
      <c r="I123" s="8"/>
      <c r="J123" s="8"/>
    </row>
    <row r="124" ht="13.199999999999999">
      <c r="A124" s="1"/>
      <c r="B124" s="2"/>
      <c r="C124" s="45"/>
      <c r="D124" s="8"/>
      <c r="E124" s="8"/>
      <c r="F124" s="8"/>
      <c r="G124" s="8"/>
      <c r="H124" s="8"/>
      <c r="I124" s="8"/>
      <c r="J124" s="8"/>
    </row>
    <row r="125" ht="13.199999999999999">
      <c r="A125" s="1"/>
      <c r="B125" s="2"/>
      <c r="C125" s="45"/>
      <c r="D125" s="8"/>
      <c r="E125" s="8"/>
      <c r="F125" s="8"/>
      <c r="G125" s="8"/>
      <c r="H125" s="8"/>
      <c r="I125" s="8"/>
      <c r="J125" s="8"/>
    </row>
    <row r="126" ht="13.199999999999999">
      <c r="A126" s="1"/>
      <c r="B126" s="2"/>
      <c r="C126" s="45"/>
      <c r="D126" s="8"/>
      <c r="E126" s="8"/>
      <c r="F126" s="8"/>
      <c r="G126" s="8"/>
      <c r="H126" s="8"/>
      <c r="I126" s="8"/>
      <c r="J126" s="8"/>
    </row>
    <row r="127" ht="13.199999999999999">
      <c r="A127" s="1"/>
      <c r="B127" s="2"/>
      <c r="C127" s="45"/>
      <c r="D127" s="8"/>
      <c r="E127" s="8"/>
      <c r="F127" s="8"/>
      <c r="G127" s="8"/>
      <c r="H127" s="8"/>
      <c r="I127" s="8"/>
      <c r="J127" s="8"/>
    </row>
    <row r="128" ht="13.199999999999999">
      <c r="A128" s="1"/>
      <c r="B128" s="2"/>
      <c r="C128" s="45"/>
      <c r="D128" s="8"/>
      <c r="E128" s="8"/>
      <c r="F128" s="8"/>
      <c r="G128" s="8"/>
      <c r="H128" s="8"/>
      <c r="I128" s="8"/>
      <c r="J128" s="8"/>
    </row>
    <row r="129" ht="13.199999999999999">
      <c r="A129" s="1"/>
      <c r="B129" s="2"/>
      <c r="C129" s="45"/>
      <c r="D129" s="8"/>
      <c r="E129" s="8"/>
      <c r="F129" s="8"/>
      <c r="G129" s="8"/>
      <c r="H129" s="8"/>
      <c r="I129" s="8"/>
      <c r="J129" s="8"/>
    </row>
    <row r="130" ht="13.199999999999999">
      <c r="A130" s="1"/>
      <c r="B130" s="2"/>
      <c r="C130" s="45"/>
      <c r="D130" s="8"/>
      <c r="E130" s="8"/>
      <c r="F130" s="8"/>
      <c r="G130" s="8"/>
      <c r="H130" s="8"/>
      <c r="I130" s="8"/>
      <c r="J130" s="8"/>
    </row>
    <row r="131" ht="13.199999999999999">
      <c r="A131" s="1"/>
      <c r="B131" s="2"/>
      <c r="C131" s="45"/>
      <c r="D131" s="8"/>
      <c r="E131" s="8"/>
      <c r="F131" s="8"/>
      <c r="G131" s="8"/>
      <c r="H131" s="8"/>
      <c r="I131" s="8"/>
      <c r="J131" s="8"/>
    </row>
    <row r="132" ht="13.199999999999999">
      <c r="A132" s="1"/>
      <c r="B132" s="2"/>
      <c r="C132" s="45"/>
      <c r="D132" s="8"/>
      <c r="E132" s="8"/>
      <c r="F132" s="8"/>
      <c r="G132" s="8"/>
      <c r="H132" s="8"/>
      <c r="I132" s="8"/>
      <c r="J132" s="8"/>
    </row>
    <row r="133" ht="13.199999999999999">
      <c r="A133" s="1"/>
      <c r="B133" s="2"/>
      <c r="C133" s="45"/>
      <c r="D133" s="8"/>
      <c r="E133" s="8"/>
      <c r="F133" s="8"/>
      <c r="G133" s="8"/>
      <c r="H133" s="8"/>
      <c r="I133" s="8"/>
      <c r="J133" s="8"/>
    </row>
    <row r="134" ht="13.199999999999999" customHeight="1">
      <c r="C134" s="45"/>
    </row>
    <row r="135" ht="13.199999999999999" customHeight="1">
      <c r="C135" s="45"/>
    </row>
    <row r="136" ht="13.199999999999999" customHeight="1">
      <c r="C136" s="45"/>
    </row>
    <row r="137" ht="13.199999999999999" customHeight="1">
      <c r="C137" s="45"/>
    </row>
    <row r="138" ht="13.199999999999999" customHeight="1">
      <c r="C138" s="45"/>
    </row>
    <row r="139" ht="13.199999999999999" customHeight="1">
      <c r="C139" s="45"/>
    </row>
    <row r="140" ht="13.199999999999999" customHeight="1">
      <c r="C140" s="45"/>
    </row>
    <row r="141" ht="13.199999999999999" customHeight="1">
      <c r="C141" s="45"/>
    </row>
    <row r="142" ht="13.199999999999999" customHeight="1">
      <c r="C142" s="45"/>
    </row>
    <row r="143" ht="13.199999999999999" customHeight="1">
      <c r="C143" s="45"/>
    </row>
    <row r="144" ht="13.199999999999999" customHeight="1">
      <c r="C144" s="45"/>
    </row>
    <row r="145" ht="13.199999999999999" customHeight="1">
      <c r="C145" s="45"/>
    </row>
  </sheetData>
  <mergeCells count="10">
    <mergeCell ref="B1:C1"/>
    <mergeCell ref="E1:F1"/>
    <mergeCell ref="B2:C2"/>
    <mergeCell ref="E2:G2"/>
    <mergeCell ref="B3:C3"/>
    <mergeCell ref="E3:G3"/>
    <mergeCell ref="B4:C4"/>
    <mergeCell ref="A7:C7"/>
    <mergeCell ref="E14:F14"/>
    <mergeCell ref="D35:J35"/>
  </mergeCells>
  <printOptions headings="0" gridLines="0"/>
  <pageMargins left="1.0631940000000002" right="0.59027799999999997" top="0.59027799999999997" bottom="0.59027799999999997" header="0.51181100000000002" footer="0.51181100000000002"/>
  <pageSetup paperSize="9" scale="80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23</cp:revision>
  <dcterms:created xsi:type="dcterms:W3CDTF">1601-01-01T00:00:00Z</dcterms:created>
  <dcterms:modified xsi:type="dcterms:W3CDTF">2023-10-24T12:00:24Z</dcterms:modified>
</cp:coreProperties>
</file>