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Мониторинг" sheetId="1" r:id="rId1"/>
  </sheets>
  <definedNames>
    <definedName name="_xlfn.IFERROR" hidden="1">#NAME?</definedName>
    <definedName name="_xlnm._FilterDatabase" localSheetId="0" hidden="1">'Мониторинг'!$A$5:$AQ$11</definedName>
    <definedName name="_xlnm.Print_Titles" localSheetId="0">'Мониторинг'!$A:$A</definedName>
    <definedName name="_xlnm.Print_Area" localSheetId="0">'Мониторинг'!$A$1:$AQ$12</definedName>
  </definedNames>
  <calcPr fullCalcOnLoad="1"/>
</workbook>
</file>

<file path=xl/sharedStrings.xml><?xml version="1.0" encoding="utf-8"?>
<sst xmlns="http://schemas.openxmlformats.org/spreadsheetml/2006/main" count="67" uniqueCount="51">
  <si>
    <t>Наименование главного распорядителя бюджетных средств</t>
  </si>
  <si>
    <t>Сумма баллов</t>
  </si>
  <si>
    <t>Итоговое место</t>
  </si>
  <si>
    <t>Расчет целевого значения</t>
  </si>
  <si>
    <t>Бальная оценка целевого значения</t>
  </si>
  <si>
    <t>налоговые и неналоговые доходы, фактически поступившие за отчетный год в бюджет района, администрируемые соответствующим главным распорядителем;</t>
  </si>
  <si>
    <t>уточненные прогнозируемые объемы поступлений налоговых и неналоговых доходов бюджета района, администрируемых соответствующим главным распорядителем, в соответствии с решением районной Думы о бюджете на очередной финансовый год (очередной финансовый год и плановый период)</t>
  </si>
  <si>
    <t>количество муниципальных услуг (работ), оказываемых (выполняемых) соответствующим главным распорядителем (подведомственным учреждением);</t>
  </si>
  <si>
    <t>количество платежных документов, возращенных сектором казначейского исполнения бюджета управления финансов соответствующему главному распорядителю с учетом его подведомственных учреждений;</t>
  </si>
  <si>
    <t>общее количество платежных документов, по которым произведено санкционирование оплаты денежных обязательств сектором казначейского исполнения бюджета управления финансов соответствующему главному распорядителю с учетом его подведомственных учреждений</t>
  </si>
  <si>
    <t>наличие фактов представления в управление финансов соответствующим главным распорядителем бюджетной отчетности на 01 число месяца квартала, следующего за отчетным, с нарушением сроков</t>
  </si>
  <si>
    <t>4. Исполнение бюджета по расходам:</t>
  </si>
  <si>
    <t>4.1.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</si>
  <si>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5. Учет и отчетность</t>
  </si>
  <si>
    <t>фактический объем оказанных муниципальных услуг (выполненной работы) соответствующим главным распорядителем (подведомственным учреждением)</t>
  </si>
  <si>
    <t xml:space="preserve"> муниципальные задания на оказание муниципальных услуг (выполнение работы), установленные администрацией района соответствующему главному распорядителю</t>
  </si>
  <si>
    <t>4.2. Увеличение предельной штатной численности главным распорядителем бюджетных средств, за исключением наделения полномочиями субъектам РФ</t>
  </si>
  <si>
    <t>4.4. Отклонение кассовых расходов от бюджетных ассигнований, установленных сводной бюджетной росписью соответствующему главному распорядителю бюджетных средств за счет целевых безвозмездных поступлений</t>
  </si>
  <si>
    <t>4.6. Наличие фактов отказа в санкционировании оплаты денежных обязательств</t>
  </si>
  <si>
    <t>6. Контроль и аудит</t>
  </si>
  <si>
    <t>6.1.Наличие фактов нецелевого использования бюджетных средств, выявленных органом, осуществляющим муниципальный финансовый контроль по итогам года</t>
  </si>
  <si>
    <t>6.2. Наличие фактов неэффективного использования денежных и материальных ресурсов, выявленных органом, осуществляющим муниципальный финансовый контроль по итогам года</t>
  </si>
  <si>
    <t>6.3. Наличие фактов неправомерного использования бюджетных средств, выявленных органом, осуществляющим муниципальный финансовый контроль по итогам года</t>
  </si>
  <si>
    <t>уточнённая предельная штатная численность работников</t>
  </si>
  <si>
    <t>предельная штатная численность работников, учтённая в первоначальном бюджете</t>
  </si>
  <si>
    <t>общее количество представленных соответствующим ГРБС заявок на внесение изменений в показатели кассового плана по кассовым выплатам</t>
  </si>
  <si>
    <t>4.5. Внесение изменений в показатели кассового плана по кассовым выплатам без учёта расходов, рсуществляемых за счёт целевых безвозмездных поступлений</t>
  </si>
  <si>
    <t xml:space="preserve">– кассовые расходы соответствующего главного распорядителя, проводимые за счет целевых безвозмездных поступлений (за исключением ноябрь-декабрь; </t>
  </si>
  <si>
    <t>фактически поступившие соответствующему ГРБС целевые безвозмездные поступления (за исключением ноябрь-декабрь)</t>
  </si>
  <si>
    <t>3. Исполнение бюджета по доходам</t>
  </si>
  <si>
    <t>3.1. Отклонения от прогнозируемых объемов поступлений доходов бюджета района, администрируемых соответсвующим ГРБС</t>
  </si>
  <si>
    <t>наличие установленных фактов нецелевого использования бюджетных средств у соответствующего ГРБС с учетом его подведомственных учреждений</t>
  </si>
  <si>
    <t>Бальная оценка целевого значения (-1 в случае наличия факта)</t>
  </si>
  <si>
    <t>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</t>
  </si>
  <si>
    <t>Бальная оценка целевого значения (-0,5 в случае наличия факта)</t>
  </si>
  <si>
    <t>наличие установленных фактов неправомерного использования бюджетных средств у соответствующего ГРБС с учетом его подведомственных учреждений</t>
  </si>
  <si>
    <t xml:space="preserve">Администрация муниципального образования 
Кирово-Чепецкий муниципальный район Кировской области
</t>
  </si>
  <si>
    <t>Кирово-Чепецкая районная Дума Кировской области</t>
  </si>
  <si>
    <t>Финансовое управление администрации Кирово-Чепецкого района Кировской области</t>
  </si>
  <si>
    <t xml:space="preserve">Муниципальное казенное учреждение «Управление образования администрации муниципального образования 
Кирово-Чепецкий муниципальный район Кировской области»
</t>
  </si>
  <si>
    <t xml:space="preserve">Муниципальное казенное учреждение «Управление культуры администрации муниципального образования 
Кирово-Чепецкий муниципальный район Кировской области»
</t>
  </si>
  <si>
    <t>4.7 Соблюдение показателей кассового плана по кассовым выплатам</t>
  </si>
  <si>
    <t>5.2. Качество представления в  финансовое управление администрации района бюджетной отчетности</t>
  </si>
  <si>
    <t>Кассовые расходы соответствующего ГРБС, проведённые за отчётный год</t>
  </si>
  <si>
    <t>Планируемые расходы по уточнённому кассовому плану соответствующего ГРБС в отчётном году</t>
  </si>
  <si>
    <t>наличие фактов несвоевременного принятия ГРБС правовых актов о нормировании в сфере закупок</t>
  </si>
  <si>
    <t>4.8. Своевременность принятия ГРБС правовых актов о нормировании закупок</t>
  </si>
  <si>
    <t>4.9. Своевременность утверждения муниципального задания ГРБС</t>
  </si>
  <si>
    <t>наличие фактов несвоевременного утверждения муниципального задания ГРБС</t>
  </si>
  <si>
    <t xml:space="preserve">            МОНИТОРИНГ ГРБС КИРОВО-ЧЕПЕЦКОГО РАЙОНА ЗА 2022 ГОД</t>
  </si>
  <si>
    <t>Муниципальное казенное учреждение "Контрольно-счетная комиссия муниципального образования Кирово-Чепецкий район Кировской области"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</si>
</sst>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0.000"/>
    <numFmt numFmtId="176" formatCode="0.0000"/>
    <numFmt numFmtId="177" formatCode="0.000;[Red]0.000"/>
    <numFmt numFmtId="178" formatCode="0.0000;[Red]0.0000"/>
    <numFmt numFmtId="179" formatCode="0.00000;[Red]0.00000"/>
    <numFmt numFmtId="180" formatCode="0.000000;[Red]0.000000"/>
    <numFmt numFmtId="181" formatCode="0.0000000;[Red]0.0000000"/>
    <numFmt numFmtId="182" formatCode="0.00000000;[Red]0.00000000"/>
    <numFmt numFmtId="183" formatCode="0.000000000;[Red]0.000000000"/>
    <numFmt numFmtId="184" formatCode="0.0000000000;[Red]0.0000000000"/>
    <numFmt numFmtId="185" formatCode="0.00000000000;[Red]0.00000000000"/>
    <numFmt numFmtId="186" formatCode="0.000000000000;[Red]0.000000000000"/>
    <numFmt numFmtId="187" formatCode="0.0000000000000;[Red]0.0000000000000"/>
    <numFmt numFmtId="188" formatCode="0.00000000000000;[Red]0.00000000000000"/>
    <numFmt numFmtId="189" formatCode="0.000000000000000;[Red]0.000000000000000"/>
    <numFmt numFmtId="190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6"/>
      <color indexed="12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17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173" fontId="7" fillId="0" borderId="0" xfId="0" applyNumberFormat="1" applyFont="1" applyAlignment="1">
      <alignment horizontal="center" vertical="top" wrapText="1"/>
    </xf>
    <xf numFmtId="173" fontId="3" fillId="0" borderId="0" xfId="0" applyNumberFormat="1" applyFont="1" applyAlignment="1">
      <alignment horizontal="center" vertical="top" wrapText="1"/>
    </xf>
    <xf numFmtId="0" fontId="8" fillId="0" borderId="0" xfId="42" applyFont="1" applyAlignment="1" applyProtection="1">
      <alignment horizontal="center" vertical="top" wrapText="1"/>
      <protection/>
    </xf>
    <xf numFmtId="0" fontId="6" fillId="33" borderId="15" xfId="0" applyFont="1" applyFill="1" applyBorder="1" applyAlignment="1">
      <alignment horizontal="center" vertical="center" wrapText="1"/>
    </xf>
    <xf numFmtId="173" fontId="5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2" fontId="5" fillId="34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2" fontId="5" fillId="34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175" fontId="5" fillId="34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73" fontId="3" fillId="0" borderId="26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9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2" fillId="0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16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view="pageBreakPreview" zoomScale="78" zoomScaleNormal="70" zoomScaleSheetLayoutView="78" zoomScalePageLayoutView="0" workbookViewId="0" topLeftCell="Z5">
      <selection activeCell="C11" sqref="C11"/>
    </sheetView>
  </sheetViews>
  <sheetFormatPr defaultColWidth="13.50390625" defaultRowHeight="12.75"/>
  <cols>
    <col min="1" max="1" width="29.50390625" style="13" customWidth="1"/>
    <col min="2" max="2" width="11.50390625" style="13" customWidth="1"/>
    <col min="3" max="3" width="12.625" style="13" customWidth="1"/>
    <col min="4" max="4" width="15.875" style="12" customWidth="1"/>
    <col min="5" max="5" width="18.50390625" style="12" customWidth="1"/>
    <col min="6" max="6" width="15.875" style="16" customWidth="1"/>
    <col min="7" max="7" width="15.875" style="12" customWidth="1"/>
    <col min="8" max="10" width="18.625" style="12" customWidth="1"/>
    <col min="11" max="11" width="18.625" style="16" customWidth="1"/>
    <col min="12" max="14" width="18.625" style="12" customWidth="1"/>
    <col min="15" max="15" width="0.37109375" style="12" customWidth="1"/>
    <col min="16" max="16" width="18.625" style="12" customWidth="1"/>
    <col min="17" max="18" width="13.50390625" style="12" customWidth="1"/>
    <col min="19" max="19" width="13.50390625" style="14" customWidth="1"/>
    <col min="20" max="21" width="13.50390625" style="12" customWidth="1"/>
    <col min="22" max="22" width="13.50390625" style="16" customWidth="1"/>
    <col min="23" max="23" width="13.50390625" style="12" customWidth="1"/>
    <col min="24" max="28" width="14.875" style="12" customWidth="1"/>
    <col min="29" max="29" width="12.00390625" style="12" customWidth="1"/>
    <col min="30" max="37" width="14.875" style="12" customWidth="1"/>
    <col min="38" max="38" width="14.875" style="57" customWidth="1"/>
    <col min="39" max="43" width="14.875" style="12" customWidth="1"/>
    <col min="44" max="16384" width="13.50390625" style="12" customWidth="1"/>
  </cols>
  <sheetData>
    <row r="1" spans="2:38" s="1" customFormat="1" ht="19.5" customHeight="1">
      <c r="B1" s="66" t="s">
        <v>49</v>
      </c>
      <c r="C1" s="66"/>
      <c r="F1" s="3"/>
      <c r="K1" s="3"/>
      <c r="S1" s="2"/>
      <c r="V1" s="3"/>
      <c r="AL1" s="54"/>
    </row>
    <row r="2" spans="2:38" s="1" customFormat="1" ht="19.5" customHeight="1" thickBot="1">
      <c r="B2" s="80"/>
      <c r="C2" s="80"/>
      <c r="F2" s="3"/>
      <c r="K2" s="3"/>
      <c r="S2" s="2"/>
      <c r="V2" s="3"/>
      <c r="AL2" s="54"/>
    </row>
    <row r="3" spans="1:43" s="4" customFormat="1" ht="17.25" customHeight="1" thickBot="1" thickTop="1">
      <c r="A3" s="90" t="s">
        <v>0</v>
      </c>
      <c r="B3" s="93" t="s">
        <v>1</v>
      </c>
      <c r="C3" s="93" t="s">
        <v>2</v>
      </c>
      <c r="D3" s="73" t="s">
        <v>29</v>
      </c>
      <c r="E3" s="86"/>
      <c r="F3" s="86"/>
      <c r="G3" s="74"/>
      <c r="H3" s="96" t="s">
        <v>11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58"/>
      <c r="AB3" s="58"/>
      <c r="AC3" s="58"/>
      <c r="AD3" s="58"/>
      <c r="AE3" s="58"/>
      <c r="AF3" s="58"/>
      <c r="AG3" s="58"/>
      <c r="AH3" s="58"/>
      <c r="AI3" s="58"/>
      <c r="AJ3" s="77" t="s">
        <v>13</v>
      </c>
      <c r="AK3" s="77"/>
      <c r="AL3" s="71" t="s">
        <v>19</v>
      </c>
      <c r="AM3" s="71"/>
      <c r="AN3" s="71"/>
      <c r="AO3" s="71"/>
      <c r="AP3" s="71"/>
      <c r="AQ3" s="72"/>
    </row>
    <row r="4" spans="1:43" s="4" customFormat="1" ht="54" customHeight="1" thickBot="1" thickTop="1">
      <c r="A4" s="91"/>
      <c r="B4" s="94"/>
      <c r="C4" s="94"/>
      <c r="D4" s="87" t="s">
        <v>30</v>
      </c>
      <c r="E4" s="88"/>
      <c r="F4" s="88"/>
      <c r="G4" s="89"/>
      <c r="H4" s="99" t="s">
        <v>12</v>
      </c>
      <c r="I4" s="81"/>
      <c r="J4" s="81"/>
      <c r="K4" s="81"/>
      <c r="L4" s="82"/>
      <c r="M4" s="100" t="s">
        <v>16</v>
      </c>
      <c r="N4" s="96"/>
      <c r="O4" s="96"/>
      <c r="P4" s="96"/>
      <c r="Q4" s="81" t="s">
        <v>17</v>
      </c>
      <c r="R4" s="81"/>
      <c r="S4" s="81"/>
      <c r="T4" s="82"/>
      <c r="U4" s="83" t="s">
        <v>26</v>
      </c>
      <c r="V4" s="84"/>
      <c r="W4" s="85"/>
      <c r="X4" s="97" t="s">
        <v>18</v>
      </c>
      <c r="Y4" s="98"/>
      <c r="Z4" s="98"/>
      <c r="AA4" s="79" t="s">
        <v>41</v>
      </c>
      <c r="AB4" s="79"/>
      <c r="AC4" s="79"/>
      <c r="AD4" s="79"/>
      <c r="AE4" s="75" t="s">
        <v>46</v>
      </c>
      <c r="AF4" s="76"/>
      <c r="AG4" s="76"/>
      <c r="AH4" s="76" t="s">
        <v>47</v>
      </c>
      <c r="AI4" s="76"/>
      <c r="AJ4" s="78" t="s">
        <v>42</v>
      </c>
      <c r="AK4" s="71"/>
      <c r="AL4" s="73" t="s">
        <v>20</v>
      </c>
      <c r="AM4" s="74"/>
      <c r="AN4" s="73" t="s">
        <v>21</v>
      </c>
      <c r="AO4" s="74"/>
      <c r="AP4" s="73" t="s">
        <v>22</v>
      </c>
      <c r="AQ4" s="74"/>
    </row>
    <row r="5" spans="1:43" ht="189" customHeight="1" thickBot="1" thickTop="1">
      <c r="A5" s="92"/>
      <c r="B5" s="95"/>
      <c r="C5" s="95"/>
      <c r="D5" s="5" t="s">
        <v>5</v>
      </c>
      <c r="E5" s="6" t="s">
        <v>6</v>
      </c>
      <c r="F5" s="9" t="s">
        <v>3</v>
      </c>
      <c r="G5" s="8" t="s">
        <v>4</v>
      </c>
      <c r="H5" s="6" t="s">
        <v>7</v>
      </c>
      <c r="I5" s="6" t="s">
        <v>14</v>
      </c>
      <c r="J5" s="6" t="s">
        <v>15</v>
      </c>
      <c r="K5" s="9" t="s">
        <v>3</v>
      </c>
      <c r="L5" s="8" t="s">
        <v>4</v>
      </c>
      <c r="M5" s="40" t="s">
        <v>23</v>
      </c>
      <c r="N5" s="40" t="s">
        <v>24</v>
      </c>
      <c r="O5" s="43" t="s">
        <v>3</v>
      </c>
      <c r="P5" s="49" t="s">
        <v>4</v>
      </c>
      <c r="Q5" s="10" t="s">
        <v>27</v>
      </c>
      <c r="R5" s="11" t="s">
        <v>28</v>
      </c>
      <c r="S5" s="7" t="s">
        <v>3</v>
      </c>
      <c r="T5" s="8" t="s">
        <v>4</v>
      </c>
      <c r="U5" s="10" t="s">
        <v>25</v>
      </c>
      <c r="V5" s="9" t="s">
        <v>3</v>
      </c>
      <c r="W5" s="8" t="s">
        <v>4</v>
      </c>
      <c r="X5" s="11" t="s">
        <v>8</v>
      </c>
      <c r="Y5" s="11" t="s">
        <v>9</v>
      </c>
      <c r="Z5" s="47" t="s">
        <v>4</v>
      </c>
      <c r="AA5" s="61" t="s">
        <v>43</v>
      </c>
      <c r="AB5" s="61" t="s">
        <v>44</v>
      </c>
      <c r="AC5" s="62" t="s">
        <v>3</v>
      </c>
      <c r="AD5" s="49" t="s">
        <v>4</v>
      </c>
      <c r="AE5" s="61" t="s">
        <v>45</v>
      </c>
      <c r="AF5" s="62" t="s">
        <v>3</v>
      </c>
      <c r="AG5" s="49" t="s">
        <v>4</v>
      </c>
      <c r="AH5" s="61" t="s">
        <v>48</v>
      </c>
      <c r="AI5" s="49" t="s">
        <v>32</v>
      </c>
      <c r="AJ5" s="10" t="s">
        <v>10</v>
      </c>
      <c r="AK5" s="47" t="s">
        <v>4</v>
      </c>
      <c r="AL5" s="55" t="s">
        <v>31</v>
      </c>
      <c r="AM5" s="47" t="s">
        <v>32</v>
      </c>
      <c r="AN5" s="48" t="s">
        <v>33</v>
      </c>
      <c r="AO5" s="47" t="s">
        <v>34</v>
      </c>
      <c r="AP5" s="48" t="s">
        <v>35</v>
      </c>
      <c r="AQ5" s="47" t="s">
        <v>34</v>
      </c>
    </row>
    <row r="6" spans="1:43" s="24" customFormat="1" ht="93" thickTop="1">
      <c r="A6" s="59" t="s">
        <v>40</v>
      </c>
      <c r="B6" s="18">
        <f aca="true" t="shared" si="0" ref="B6:B11">G6+L6+P6+T6+W6+Z6+AD6+AG6+AI6+AK6+AM6+AO6+AQ6</f>
        <v>5.3</v>
      </c>
      <c r="C6" s="34">
        <v>1</v>
      </c>
      <c r="D6" s="50">
        <v>0</v>
      </c>
      <c r="E6" s="51">
        <v>0</v>
      </c>
      <c r="F6" s="22">
        <f aca="true" t="shared" si="1" ref="F6:F11">IF(E6=0,0,D6/E6)</f>
        <v>0</v>
      </c>
      <c r="G6" s="18">
        <v>1</v>
      </c>
      <c r="H6" s="23">
        <v>1</v>
      </c>
      <c r="I6" s="20">
        <v>10</v>
      </c>
      <c r="J6" s="20">
        <v>10</v>
      </c>
      <c r="K6" s="22">
        <f aca="true" t="shared" si="2" ref="K6:K11">IF(H6=0,0,(I6/J6)/H6)</f>
        <v>1</v>
      </c>
      <c r="L6" s="41">
        <f>IF(K6&gt;0.95,1,IF(AND(K6&lt;0.95,K6&gt;=0.9),0.85,IF(AND(K6&lt;0.9,K6&gt;=0.7),0.5,IF(AND(K6&lt;0.85,K6&gt;0.85),0.25,0))))</f>
        <v>1</v>
      </c>
      <c r="M6" s="44">
        <v>6</v>
      </c>
      <c r="N6" s="45">
        <v>6</v>
      </c>
      <c r="O6" s="44"/>
      <c r="P6" s="44">
        <v>1</v>
      </c>
      <c r="Q6" s="20">
        <v>9062.9</v>
      </c>
      <c r="R6" s="21">
        <v>9067.5</v>
      </c>
      <c r="S6" s="22">
        <f aca="true" t="shared" si="3" ref="S6:S11">IF(R6=0,0,Q6/R6)</f>
        <v>0.999492693686242</v>
      </c>
      <c r="T6" s="18">
        <v>1</v>
      </c>
      <c r="U6" s="20">
        <v>77</v>
      </c>
      <c r="V6" s="19">
        <f aca="true" t="shared" si="4" ref="V6:V11">U6/12</f>
        <v>6.416666666666667</v>
      </c>
      <c r="W6" s="18">
        <f aca="true" t="shared" si="5" ref="W6:W11">IF(AND(V6&lt;=1,V6&gt;=1),1,IF(AND(V6&lt;=2,V6&gt;1),0.6,IF(AND(V6&gt;2),0.6,0)))</f>
        <v>0.6</v>
      </c>
      <c r="X6" s="20">
        <v>235</v>
      </c>
      <c r="Y6" s="21">
        <v>858</v>
      </c>
      <c r="Z6" s="41">
        <v>-0.3</v>
      </c>
      <c r="AA6" s="44">
        <v>54382.5</v>
      </c>
      <c r="AB6" s="44">
        <v>54382.5</v>
      </c>
      <c r="AC6" s="63">
        <f aca="true" t="shared" si="6" ref="AC6:AC11">AA6/AB6</f>
        <v>1</v>
      </c>
      <c r="AD6" s="18">
        <f aca="true" t="shared" si="7" ref="AD6:AD11">IF(AND(AC6&gt;=0.98),1,IF(AND(AC6&lt;0.98,AC6&gt;=0.95),0.8,IF(AND(AC6&lt;0.95),0)))</f>
        <v>1</v>
      </c>
      <c r="AE6" s="44"/>
      <c r="AF6" s="63"/>
      <c r="AG6" s="64"/>
      <c r="AH6" s="67"/>
      <c r="AI6" s="64"/>
      <c r="AJ6" s="20"/>
      <c r="AK6" s="41">
        <f>IF(ISBLANK(AJ6),0,-0.3)</f>
        <v>0</v>
      </c>
      <c r="AL6" s="44"/>
      <c r="AM6" s="44"/>
      <c r="AN6" s="46"/>
      <c r="AO6" s="46"/>
      <c r="AP6" s="46"/>
      <c r="AQ6" s="46"/>
    </row>
    <row r="7" spans="1:43" s="24" customFormat="1" ht="66">
      <c r="A7" s="59" t="s">
        <v>36</v>
      </c>
      <c r="B7" s="18">
        <f t="shared" si="0"/>
        <v>4.5</v>
      </c>
      <c r="C7" s="34">
        <v>4</v>
      </c>
      <c r="D7" s="50">
        <v>20949.1</v>
      </c>
      <c r="E7" s="51">
        <v>20416.1</v>
      </c>
      <c r="F7" s="35">
        <f>IF(E7=0,0,D7/E7)</f>
        <v>1.0261068470471832</v>
      </c>
      <c r="G7" s="18">
        <f>IF(F7&gt;=1,1,IF(AND(F7&lt;1,F7&gt;=0.9),0.75,IF(AND(F7&lt;0.9,F7&gt;=0.7),0.5,IF(AND(F7&lt;0.7,F7&gt;=0.5),0.25,IF(F7&lt;0.5,0)))))</f>
        <v>1</v>
      </c>
      <c r="H7" s="23"/>
      <c r="I7" s="36"/>
      <c r="J7" s="36"/>
      <c r="K7" s="22">
        <f t="shared" si="2"/>
        <v>0</v>
      </c>
      <c r="L7" s="41">
        <v>1</v>
      </c>
      <c r="M7" s="45">
        <v>41.5</v>
      </c>
      <c r="N7" s="45">
        <v>41.5</v>
      </c>
      <c r="O7" s="44"/>
      <c r="P7" s="44">
        <v>1</v>
      </c>
      <c r="Q7" s="21">
        <v>62818.3</v>
      </c>
      <c r="R7" s="20">
        <v>62837.8</v>
      </c>
      <c r="S7" s="22">
        <f t="shared" si="3"/>
        <v>0.9996896772324938</v>
      </c>
      <c r="T7" s="18">
        <v>1</v>
      </c>
      <c r="U7" s="20">
        <v>11</v>
      </c>
      <c r="V7" s="19">
        <f t="shared" si="4"/>
        <v>0.9166666666666666</v>
      </c>
      <c r="W7" s="18">
        <f t="shared" si="5"/>
        <v>0</v>
      </c>
      <c r="X7" s="20">
        <v>110</v>
      </c>
      <c r="Y7" s="21">
        <v>2760</v>
      </c>
      <c r="Z7" s="41">
        <v>-0.3</v>
      </c>
      <c r="AA7" s="44">
        <v>133750.8</v>
      </c>
      <c r="AB7" s="44">
        <v>136750.8</v>
      </c>
      <c r="AC7" s="63">
        <f t="shared" si="6"/>
        <v>0.9780622855588413</v>
      </c>
      <c r="AD7" s="18">
        <f t="shared" si="7"/>
        <v>0.8</v>
      </c>
      <c r="AE7" s="44"/>
      <c r="AF7" s="63"/>
      <c r="AG7" s="64"/>
      <c r="AH7" s="67"/>
      <c r="AI7" s="64"/>
      <c r="AJ7" s="20"/>
      <c r="AK7" s="41">
        <f>IF(ISBLANK(AJ7),0,-0.3)</f>
        <v>0</v>
      </c>
      <c r="AL7" s="44"/>
      <c r="AM7" s="46"/>
      <c r="AN7" s="46"/>
      <c r="AO7" s="46"/>
      <c r="AP7" s="46"/>
      <c r="AQ7" s="46"/>
    </row>
    <row r="8" spans="1:43" s="24" customFormat="1" ht="39">
      <c r="A8" s="59" t="s">
        <v>38</v>
      </c>
      <c r="B8" s="18">
        <f t="shared" si="0"/>
        <v>5</v>
      </c>
      <c r="C8" s="34">
        <v>3</v>
      </c>
      <c r="D8" s="50">
        <v>23.2</v>
      </c>
      <c r="E8" s="51">
        <v>23.2</v>
      </c>
      <c r="F8" s="22">
        <f t="shared" si="1"/>
        <v>1</v>
      </c>
      <c r="G8" s="18">
        <f>IF(F8&gt;=1,1,IF(AND(F8&lt;1,F8&gt;=0.9),0.75,IF(AND(F8&lt;0.9,F8&gt;=0.7),0.5,IF(AND(F8&lt;0.7,F8&gt;=0.5),0.25,IF(F8&lt;0.5,0)))))</f>
        <v>1</v>
      </c>
      <c r="H8" s="23"/>
      <c r="I8" s="36"/>
      <c r="J8" s="36"/>
      <c r="K8" s="22">
        <f t="shared" si="2"/>
        <v>0</v>
      </c>
      <c r="L8" s="41">
        <v>1</v>
      </c>
      <c r="M8" s="45">
        <v>18.5</v>
      </c>
      <c r="N8" s="45">
        <v>18.5</v>
      </c>
      <c r="O8" s="44"/>
      <c r="P8" s="44">
        <v>1</v>
      </c>
      <c r="Q8" s="20">
        <v>10751.5</v>
      </c>
      <c r="R8" s="21">
        <v>10751.5</v>
      </c>
      <c r="S8" s="22">
        <f t="shared" si="3"/>
        <v>1</v>
      </c>
      <c r="T8" s="18">
        <v>1</v>
      </c>
      <c r="U8" s="20">
        <v>4</v>
      </c>
      <c r="V8" s="19">
        <f t="shared" si="4"/>
        <v>0.3333333333333333</v>
      </c>
      <c r="W8" s="18">
        <f t="shared" si="5"/>
        <v>0</v>
      </c>
      <c r="X8" s="20">
        <v>0</v>
      </c>
      <c r="Y8" s="21">
        <v>1112</v>
      </c>
      <c r="Z8" s="65">
        <v>0</v>
      </c>
      <c r="AA8" s="44">
        <v>52511.6</v>
      </c>
      <c r="AB8" s="44">
        <v>52511.6</v>
      </c>
      <c r="AC8" s="63">
        <f t="shared" si="6"/>
        <v>1</v>
      </c>
      <c r="AD8" s="18">
        <f t="shared" si="7"/>
        <v>1</v>
      </c>
      <c r="AE8" s="44"/>
      <c r="AF8" s="63"/>
      <c r="AG8" s="64"/>
      <c r="AH8" s="67"/>
      <c r="AI8" s="64"/>
      <c r="AJ8" s="20"/>
      <c r="AK8" s="41">
        <f>IF(ISBLANK(AJ8),0,-0.3)</f>
        <v>0</v>
      </c>
      <c r="AL8" s="44"/>
      <c r="AM8" s="46"/>
      <c r="AN8" s="46"/>
      <c r="AO8" s="46"/>
      <c r="AP8" s="46"/>
      <c r="AQ8" s="46"/>
    </row>
    <row r="9" spans="1:43" s="24" customFormat="1" ht="92.25">
      <c r="A9" s="59" t="s">
        <v>39</v>
      </c>
      <c r="B9" s="18">
        <f t="shared" si="0"/>
        <v>5.05</v>
      </c>
      <c r="C9" s="34">
        <v>2</v>
      </c>
      <c r="D9" s="50">
        <v>17802.4</v>
      </c>
      <c r="E9" s="51">
        <v>18553.2</v>
      </c>
      <c r="F9" s="22">
        <f>IF(E9=0,0,D9/E9)</f>
        <v>0.9595325873703728</v>
      </c>
      <c r="G9" s="18">
        <f>IF(F9&gt;=1,1,IF(AND(F9&lt;1,F9&gt;=0.9),0.75,IF(AND(F9&lt;0.9,F9&gt;=0.7),0.5,IF(AND(F9&lt;0.7,F9&gt;=0.5),0.25,IF(F9&lt;0.5,0)))))</f>
        <v>0.75</v>
      </c>
      <c r="H9" s="23">
        <v>1</v>
      </c>
      <c r="I9" s="20">
        <v>3</v>
      </c>
      <c r="J9" s="20">
        <v>3</v>
      </c>
      <c r="K9" s="22">
        <f t="shared" si="2"/>
        <v>1</v>
      </c>
      <c r="L9" s="41">
        <v>1</v>
      </c>
      <c r="M9" s="45">
        <v>2</v>
      </c>
      <c r="N9" s="45">
        <v>2</v>
      </c>
      <c r="O9" s="44"/>
      <c r="P9" s="44">
        <v>1</v>
      </c>
      <c r="Q9" s="20">
        <v>192929.9</v>
      </c>
      <c r="R9" s="21">
        <v>193978.5</v>
      </c>
      <c r="S9" s="22">
        <f t="shared" si="3"/>
        <v>0.9945942462695607</v>
      </c>
      <c r="T9" s="18">
        <v>1</v>
      </c>
      <c r="U9" s="20">
        <v>747</v>
      </c>
      <c r="V9" s="19">
        <f t="shared" si="4"/>
        <v>62.25</v>
      </c>
      <c r="W9" s="18">
        <f t="shared" si="5"/>
        <v>0.6</v>
      </c>
      <c r="X9" s="20">
        <v>3176</v>
      </c>
      <c r="Y9" s="21">
        <v>21247</v>
      </c>
      <c r="Z9" s="41">
        <v>-0.3</v>
      </c>
      <c r="AA9" s="44">
        <v>365238.2</v>
      </c>
      <c r="AB9" s="44">
        <v>365238.2</v>
      </c>
      <c r="AC9" s="63">
        <f t="shared" si="6"/>
        <v>1</v>
      </c>
      <c r="AD9" s="18">
        <f t="shared" si="7"/>
        <v>1</v>
      </c>
      <c r="AE9" s="44"/>
      <c r="AF9" s="63"/>
      <c r="AG9" s="64"/>
      <c r="AH9" s="67"/>
      <c r="AI9" s="64"/>
      <c r="AJ9" s="20"/>
      <c r="AK9" s="41">
        <f>IF(ISBLANK(AJ9),0,-0.3)</f>
        <v>0</v>
      </c>
      <c r="AL9" s="44"/>
      <c r="AM9" s="46"/>
      <c r="AN9" s="46"/>
      <c r="AO9" s="46"/>
      <c r="AP9" s="46"/>
      <c r="AQ9" s="46"/>
    </row>
    <row r="10" spans="1:43" s="24" customFormat="1" ht="26.25">
      <c r="A10" s="59" t="s">
        <v>37</v>
      </c>
      <c r="B10" s="18">
        <f t="shared" si="0"/>
        <v>4</v>
      </c>
      <c r="C10" s="34">
        <v>5</v>
      </c>
      <c r="D10" s="50">
        <v>0</v>
      </c>
      <c r="E10" s="51">
        <v>0</v>
      </c>
      <c r="F10" s="22">
        <f t="shared" si="1"/>
        <v>0</v>
      </c>
      <c r="G10" s="18">
        <v>1</v>
      </c>
      <c r="H10" s="23"/>
      <c r="I10" s="20"/>
      <c r="J10" s="20"/>
      <c r="K10" s="22">
        <f t="shared" si="2"/>
        <v>0</v>
      </c>
      <c r="L10" s="69"/>
      <c r="M10" s="70"/>
      <c r="N10" s="70"/>
      <c r="O10" s="70"/>
      <c r="P10" s="44">
        <v>1</v>
      </c>
      <c r="Q10" s="20">
        <v>0</v>
      </c>
      <c r="R10" s="21">
        <v>0</v>
      </c>
      <c r="S10" s="22">
        <f t="shared" si="3"/>
        <v>0</v>
      </c>
      <c r="T10" s="68">
        <v>1</v>
      </c>
      <c r="U10" s="20">
        <v>1</v>
      </c>
      <c r="V10" s="19">
        <f t="shared" si="4"/>
        <v>0.08333333333333333</v>
      </c>
      <c r="W10" s="18">
        <f t="shared" si="5"/>
        <v>0</v>
      </c>
      <c r="X10" s="20">
        <v>0</v>
      </c>
      <c r="Y10" s="21">
        <v>10</v>
      </c>
      <c r="Z10" s="69">
        <v>0</v>
      </c>
      <c r="AA10" s="70">
        <v>37.9</v>
      </c>
      <c r="AB10" s="70">
        <v>37.9</v>
      </c>
      <c r="AC10" s="70">
        <f t="shared" si="6"/>
        <v>1</v>
      </c>
      <c r="AD10" s="68">
        <f t="shared" si="7"/>
        <v>1</v>
      </c>
      <c r="AE10" s="44"/>
      <c r="AF10" s="63"/>
      <c r="AG10" s="64"/>
      <c r="AH10" s="67"/>
      <c r="AI10" s="64"/>
      <c r="AJ10" s="20"/>
      <c r="AK10" s="41">
        <v>0</v>
      </c>
      <c r="AL10" s="44"/>
      <c r="AM10" s="46"/>
      <c r="AN10" s="46"/>
      <c r="AO10" s="46"/>
      <c r="AP10" s="46"/>
      <c r="AQ10" s="46"/>
    </row>
    <row r="11" spans="1:43" s="24" customFormat="1" ht="66" thickBot="1">
      <c r="A11" s="60" t="s">
        <v>50</v>
      </c>
      <c r="B11" s="18">
        <f t="shared" si="0"/>
        <v>5</v>
      </c>
      <c r="C11" s="34">
        <v>3</v>
      </c>
      <c r="D11" s="52">
        <v>0</v>
      </c>
      <c r="E11" s="53">
        <v>0</v>
      </c>
      <c r="F11" s="28">
        <f t="shared" si="1"/>
        <v>0</v>
      </c>
      <c r="G11" s="18">
        <v>1</v>
      </c>
      <c r="H11" s="29"/>
      <c r="I11" s="27"/>
      <c r="J11" s="37"/>
      <c r="K11" s="28">
        <f t="shared" si="2"/>
        <v>0</v>
      </c>
      <c r="L11" s="42">
        <v>1</v>
      </c>
      <c r="M11" s="45">
        <v>1</v>
      </c>
      <c r="N11" s="45">
        <v>1</v>
      </c>
      <c r="O11" s="44"/>
      <c r="P11" s="44">
        <v>1</v>
      </c>
      <c r="Q11" s="26">
        <v>0</v>
      </c>
      <c r="R11" s="27">
        <v>0</v>
      </c>
      <c r="S11" s="28">
        <f t="shared" si="3"/>
        <v>0</v>
      </c>
      <c r="T11" s="25">
        <v>1</v>
      </c>
      <c r="U11" s="26">
        <v>5</v>
      </c>
      <c r="V11" s="19">
        <f t="shared" si="4"/>
        <v>0.4166666666666667</v>
      </c>
      <c r="W11" s="18">
        <f t="shared" si="5"/>
        <v>0</v>
      </c>
      <c r="X11" s="39">
        <v>0</v>
      </c>
      <c r="Y11" s="27">
        <v>99</v>
      </c>
      <c r="Z11" s="65">
        <v>0</v>
      </c>
      <c r="AA11" s="44">
        <v>940</v>
      </c>
      <c r="AB11" s="44">
        <v>940</v>
      </c>
      <c r="AC11" s="63">
        <f t="shared" si="6"/>
        <v>1</v>
      </c>
      <c r="AD11" s="18">
        <f t="shared" si="7"/>
        <v>1</v>
      </c>
      <c r="AE11" s="44"/>
      <c r="AF11" s="63"/>
      <c r="AG11" s="64"/>
      <c r="AH11" s="44"/>
      <c r="AI11" s="64"/>
      <c r="AJ11" s="26"/>
      <c r="AK11" s="42">
        <f>IF(ISBLANK(AJ11),0,-0.3)</f>
        <v>0</v>
      </c>
      <c r="AL11" s="44"/>
      <c r="AM11" s="46"/>
      <c r="AN11" s="46"/>
      <c r="AO11" s="46"/>
      <c r="AP11" s="46"/>
      <c r="AQ11" s="46"/>
    </row>
    <row r="12" spans="1:38" s="30" customFormat="1" ht="18" thickTop="1">
      <c r="A12" s="24"/>
      <c r="B12" s="24"/>
      <c r="C12" s="24"/>
      <c r="F12" s="32"/>
      <c r="K12" s="33"/>
      <c r="S12" s="31"/>
      <c r="V12" s="33"/>
      <c r="AL12" s="56"/>
    </row>
    <row r="13" spans="1:38" s="30" customFormat="1" ht="18">
      <c r="A13" s="24"/>
      <c r="B13" s="24"/>
      <c r="C13" s="24"/>
      <c r="F13" s="32"/>
      <c r="K13" s="33"/>
      <c r="S13" s="31"/>
      <c r="V13" s="33"/>
      <c r="AL13" s="56"/>
    </row>
    <row r="14" spans="1:38" s="30" customFormat="1" ht="18">
      <c r="A14" s="24"/>
      <c r="B14" s="24"/>
      <c r="C14" s="24"/>
      <c r="F14" s="32"/>
      <c r="K14" s="33"/>
      <c r="R14" s="38"/>
      <c r="S14" s="31"/>
      <c r="V14" s="33"/>
      <c r="AL14" s="56"/>
    </row>
    <row r="15" ht="18">
      <c r="F15" s="15"/>
    </row>
    <row r="16" ht="18">
      <c r="F16" s="15"/>
    </row>
    <row r="17" ht="18">
      <c r="F17" s="15"/>
    </row>
    <row r="19" spans="1:3" ht="18">
      <c r="A19" s="17"/>
      <c r="B19" s="17"/>
      <c r="C19" s="17"/>
    </row>
  </sheetData>
  <sheetProtection formatCells="0" formatColumns="0" formatRows="0" insertColumns="0" insertRows="0" insertHyperlinks="0" deleteColumns="0" deleteRows="0" sort="0" autoFilter="0" pivotTables="0"/>
  <autoFilter ref="A5:AQ11"/>
  <mergeCells count="21">
    <mergeCell ref="A3:A5"/>
    <mergeCell ref="B3:B5"/>
    <mergeCell ref="C3:C5"/>
    <mergeCell ref="H3:Z3"/>
    <mergeCell ref="X4:Z4"/>
    <mergeCell ref="H4:L4"/>
    <mergeCell ref="M4:P4"/>
    <mergeCell ref="AA4:AD4"/>
    <mergeCell ref="AH4:AI4"/>
    <mergeCell ref="B2:C2"/>
    <mergeCell ref="Q4:T4"/>
    <mergeCell ref="U4:W4"/>
    <mergeCell ref="D3:G3"/>
    <mergeCell ref="D4:G4"/>
    <mergeCell ref="AL3:AQ3"/>
    <mergeCell ref="AL4:AM4"/>
    <mergeCell ref="AN4:AO4"/>
    <mergeCell ref="AP4:AQ4"/>
    <mergeCell ref="AE4:AG4"/>
    <mergeCell ref="AJ3:AK3"/>
    <mergeCell ref="AJ4:AK4"/>
  </mergeCells>
  <conditionalFormatting sqref="AK6:AQ11">
    <cfRule type="cellIs" priority="1" dxfId="5" operator="equal" stopIfTrue="1">
      <formula>0</formula>
    </cfRule>
  </conditionalFormatting>
  <conditionalFormatting sqref="AD6:AD11 T6:T11 W6:W11 G6:G11 B6:B11 L6:P11">
    <cfRule type="cellIs" priority="14" dxfId="5" operator="greaterThan" stopIfTrue="1">
      <formula>0</formula>
    </cfRule>
  </conditionalFormatting>
  <conditionalFormatting sqref="Z6:AC11 AE6:AI11">
    <cfRule type="cellIs" priority="11" dxfId="5" operator="greaterThan" stopIfTrue="1">
      <formula>0</formula>
    </cfRule>
    <cfRule type="cellIs" priority="44" dxfId="0" operator="greaterThan" stopIfTrue="1">
      <formula>0</formula>
    </cfRule>
  </conditionalFormatting>
  <conditionalFormatting sqref="Z8:AB8 AE8:AI8">
    <cfRule type="cellIs" priority="41" dxfId="0" operator="greaterThan" stopIfTrue="1">
      <formula>0</formula>
    </cfRule>
    <cfRule type="cellIs" priority="42" dxfId="0" operator="greaterThan" stopIfTrue="1">
      <formula>0</formula>
    </cfRule>
    <cfRule type="cellIs" priority="43" dxfId="0" operator="greaterThan" stopIfTrue="1">
      <formula>0</formula>
    </cfRule>
  </conditionalFormatting>
  <conditionalFormatting sqref="Z8:AB8 AE8:AI8">
    <cfRule type="cellIs" priority="40" dxfId="0" operator="greaterThan" stopIfTrue="1">
      <formula>0</formula>
    </cfRule>
  </conditionalFormatting>
  <printOptions horizontalCentered="1" verticalCentered="1"/>
  <pageMargins left="0.31496062992125984" right="0.35433070866141736" top="0.35433070866141736" bottom="0.15748031496062992" header="0.5118110236220472" footer="0.5118110236220472"/>
  <pageSetup horizontalDpi="600" verticalDpi="600" orientation="landscape" paperSize="9" scale="51" r:id="rId1"/>
  <colBreaks count="2" manualBreakCount="2">
    <brk id="12" max="11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Тучин ПВ</dc:creator>
  <cp:keywords/>
  <dc:description/>
  <cp:lastModifiedBy>user</cp:lastModifiedBy>
  <cp:lastPrinted>2023-04-12T07:40:42Z</cp:lastPrinted>
  <dcterms:created xsi:type="dcterms:W3CDTF">2011-05-05T08:27:41Z</dcterms:created>
  <dcterms:modified xsi:type="dcterms:W3CDTF">2023-04-14T10:59:32Z</dcterms:modified>
  <cp:category/>
  <cp:version/>
  <cp:contentType/>
  <cp:contentStatus/>
</cp:coreProperties>
</file>